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D:\xua\CBDT\CBDT 2026\Thang 1\Tuan 1\"/>
    </mc:Choice>
  </mc:AlternateContent>
  <xr:revisionPtr revIDLastSave="0" documentId="8_{68735227-9104-49F1-9726-F3F16EAC07A6}" xr6:coauthVersionLast="47" xr6:coauthVersionMax="47" xr10:uidLastSave="{00000000-0000-0000-0000-000000000000}"/>
  <bookViews>
    <workbookView xWindow="-120" yWindow="-120" windowWidth="24240" windowHeight="13140" xr2:uid="{00000000-000D-0000-FFFF-FFFF00000000}"/>
  </bookViews>
  <sheets>
    <sheet name="15 DT" sheetId="1" r:id="rId1"/>
    <sheet name="16 DT" sheetId="2" r:id="rId2"/>
    <sheet name="17 DT" sheetId="10" r:id="rId3"/>
    <sheet name="Thu T" sheetId="13" state="hidden" r:id="rId4"/>
    <sheet name="Chi T" sheetId="12" state="hidden" r:id="rId5"/>
    <sheet name="MAU 18DT" sheetId="4" state="hidden" r:id="rId6"/>
    <sheet name="CCTL" sheetId="11" state="hidden" r:id="rId7"/>
  </sheets>
  <externalReferences>
    <externalReference r:id="rId8"/>
  </externalReferences>
  <definedNames>
    <definedName name="chuong_phuluc_15" localSheetId="0">'15 DT'!#REF!</definedName>
    <definedName name="chuong_phuluc_15_name" localSheetId="0">'15 DT'!#REF!</definedName>
    <definedName name="chuong_phuluc_16" localSheetId="1">'16 DT'!$A$2</definedName>
    <definedName name="chuong_phuluc_16_name" localSheetId="1">'16 DT'!$A$3</definedName>
    <definedName name="chuong_phuluc_17" localSheetId="2">'17 DT'!$G$1</definedName>
    <definedName name="chuong_phuluc_17_name" localSheetId="2">'17 DT'!$A$3</definedName>
    <definedName name="chuong_phuluc_18" localSheetId="5">'MAU 18DT'!$A$1</definedName>
    <definedName name="chuong_phuluc_18_name" localSheetId="5">'MAU 18DT'!$A$2</definedName>
    <definedName name="_xlnm.Print_Area" localSheetId="0">'15 DT'!$A$1:$H$42</definedName>
    <definedName name="_xlnm.Print_Titles" localSheetId="2">'17 DT'!$6:$9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2" i="1" l="1"/>
  <c r="D14" i="1" l="1"/>
  <c r="E22" i="1"/>
  <c r="G15" i="1"/>
  <c r="C16" i="10"/>
  <c r="I48" i="10"/>
  <c r="C15" i="1"/>
  <c r="D15" i="1"/>
  <c r="A4" i="2" l="1"/>
  <c r="C11" i="10"/>
  <c r="E16" i="10"/>
  <c r="C52" i="10" l="1"/>
  <c r="C51" i="10" s="1"/>
  <c r="F16" i="10"/>
  <c r="C32" i="1"/>
  <c r="C31" i="1" s="1"/>
  <c r="C10" i="10" l="1"/>
  <c r="D29" i="1"/>
  <c r="D22" i="1" s="1"/>
  <c r="C29" i="1"/>
  <c r="C22" i="1" s="1"/>
  <c r="C21" i="1" s="1"/>
  <c r="J40" i="2"/>
  <c r="C12" i="2"/>
  <c r="D12" i="2"/>
  <c r="D19" i="2"/>
  <c r="C53" i="2"/>
  <c r="H35" i="2" l="1"/>
  <c r="H26" i="2"/>
  <c r="I54" i="2"/>
  <c r="J54" i="2"/>
  <c r="I55" i="2"/>
  <c r="J55" i="2"/>
  <c r="D53" i="2"/>
  <c r="E53" i="2"/>
  <c r="F53" i="2"/>
  <c r="G53" i="2"/>
  <c r="I53" i="2" s="1"/>
  <c r="H53" i="2"/>
  <c r="C22" i="13"/>
  <c r="C21" i="13"/>
  <c r="C20" i="13"/>
  <c r="C19" i="13"/>
  <c r="C18" i="13"/>
  <c r="C17" i="13"/>
  <c r="C16" i="13"/>
  <c r="C15" i="13"/>
  <c r="C14" i="13"/>
  <c r="C13" i="13"/>
  <c r="C12" i="13"/>
  <c r="C11" i="13"/>
  <c r="C10" i="13"/>
  <c r="F9" i="13"/>
  <c r="F8" i="13" s="1"/>
  <c r="E9" i="13"/>
  <c r="E8" i="13" s="1"/>
  <c r="D9" i="13"/>
  <c r="D8" i="13" s="1"/>
  <c r="C7" i="12"/>
  <c r="E7" i="12" s="1"/>
  <c r="A4" i="12"/>
  <c r="A3" i="12"/>
  <c r="F13" i="10"/>
  <c r="G13" i="10"/>
  <c r="F15" i="10"/>
  <c r="G15" i="10"/>
  <c r="G17" i="10"/>
  <c r="H17" i="10"/>
  <c r="I17" i="10"/>
  <c r="H18" i="10"/>
  <c r="I18" i="10"/>
  <c r="G19" i="10"/>
  <c r="G20" i="10"/>
  <c r="H20" i="10"/>
  <c r="I20" i="10"/>
  <c r="G21" i="10"/>
  <c r="H21" i="10"/>
  <c r="I21" i="10"/>
  <c r="G22" i="10"/>
  <c r="H22" i="10"/>
  <c r="I22" i="10"/>
  <c r="G23" i="10"/>
  <c r="H23" i="10"/>
  <c r="I23" i="10"/>
  <c r="G24" i="10"/>
  <c r="H24" i="10"/>
  <c r="I24" i="10"/>
  <c r="G25" i="10"/>
  <c r="H25" i="10"/>
  <c r="I25" i="10"/>
  <c r="G26" i="10"/>
  <c r="H26" i="10"/>
  <c r="I26" i="10"/>
  <c r="G27" i="10"/>
  <c r="H27" i="10"/>
  <c r="I27" i="10"/>
  <c r="G28" i="10"/>
  <c r="H28" i="10"/>
  <c r="I28" i="10"/>
  <c r="G29" i="10"/>
  <c r="H29" i="10"/>
  <c r="I29" i="10"/>
  <c r="G30" i="10"/>
  <c r="H30" i="10"/>
  <c r="I30" i="10"/>
  <c r="G31" i="10"/>
  <c r="H31" i="10"/>
  <c r="I31" i="10"/>
  <c r="G32" i="10"/>
  <c r="H32" i="10"/>
  <c r="I32" i="10"/>
  <c r="G33" i="10"/>
  <c r="H33" i="10"/>
  <c r="I33" i="10"/>
  <c r="G34" i="10"/>
  <c r="H34" i="10"/>
  <c r="I34" i="10"/>
  <c r="G35" i="10"/>
  <c r="H35" i="10"/>
  <c r="I35" i="10"/>
  <c r="G36" i="10"/>
  <c r="H36" i="10"/>
  <c r="I36" i="10"/>
  <c r="G37" i="10"/>
  <c r="H37" i="10"/>
  <c r="I37" i="10"/>
  <c r="G38" i="10"/>
  <c r="H38" i="10"/>
  <c r="I38" i="10"/>
  <c r="G39" i="10"/>
  <c r="H39" i="10"/>
  <c r="I39" i="10"/>
  <c r="G40" i="10"/>
  <c r="H40" i="10"/>
  <c r="I40" i="10"/>
  <c r="G41" i="10"/>
  <c r="H41" i="10"/>
  <c r="I41" i="10"/>
  <c r="G42" i="10"/>
  <c r="H42" i="10"/>
  <c r="I42" i="10"/>
  <c r="G43" i="10"/>
  <c r="H43" i="10"/>
  <c r="I43" i="10"/>
  <c r="G44" i="10"/>
  <c r="G45" i="10"/>
  <c r="G46" i="10"/>
  <c r="H47" i="10"/>
  <c r="I47" i="10"/>
  <c r="H49" i="10"/>
  <c r="F50" i="10"/>
  <c r="G50" i="10"/>
  <c r="H53" i="10"/>
  <c r="I53" i="10"/>
  <c r="F54" i="10"/>
  <c r="G54" i="10"/>
  <c r="H55" i="10"/>
  <c r="I55" i="10"/>
  <c r="H25" i="1"/>
  <c r="H29" i="1"/>
  <c r="H32" i="1"/>
  <c r="H15" i="1"/>
  <c r="H16" i="1"/>
  <c r="H18" i="1"/>
  <c r="H19" i="1"/>
  <c r="G25" i="1"/>
  <c r="G29" i="1"/>
  <c r="C11" i="1"/>
  <c r="C14" i="1"/>
  <c r="D12" i="10"/>
  <c r="C9" i="13" l="1"/>
  <c r="C8" i="13" s="1"/>
  <c r="C10" i="1"/>
  <c r="F12" i="10"/>
  <c r="J53" i="2"/>
  <c r="H16" i="10"/>
  <c r="I20" i="2" l="1"/>
  <c r="J20" i="2"/>
  <c r="I21" i="2"/>
  <c r="J21" i="2"/>
  <c r="I22" i="2"/>
  <c r="J22" i="2"/>
  <c r="I23" i="2"/>
  <c r="J23" i="2"/>
  <c r="I24" i="2"/>
  <c r="J24" i="2"/>
  <c r="I25" i="2"/>
  <c r="J25" i="2"/>
  <c r="I26" i="2"/>
  <c r="J26" i="2"/>
  <c r="I27" i="2"/>
  <c r="J27" i="2"/>
  <c r="I29" i="2"/>
  <c r="J29" i="2"/>
  <c r="I30" i="2"/>
  <c r="I36" i="2"/>
  <c r="J36" i="2"/>
  <c r="I40" i="2"/>
  <c r="G16" i="10" l="1"/>
  <c r="I16" i="10"/>
  <c r="F22" i="1"/>
  <c r="G22" i="1" l="1"/>
  <c r="H22" i="1"/>
  <c r="F11" i="2"/>
  <c r="F10" i="2" s="1"/>
  <c r="G11" i="2"/>
  <c r="G10" i="2" s="1"/>
  <c r="E11" i="2"/>
  <c r="E10" i="2" s="1"/>
  <c r="J30" i="2"/>
  <c r="H11" i="2" l="1"/>
  <c r="H10" i="2" s="1"/>
  <c r="A4" i="10"/>
  <c r="E49" i="10"/>
  <c r="F49" i="10" s="1"/>
  <c r="G49" i="10" l="1"/>
  <c r="I49" i="10"/>
  <c r="F14" i="1"/>
  <c r="E14" i="1"/>
  <c r="F11" i="1"/>
  <c r="E11" i="1"/>
  <c r="E10" i="1" l="1"/>
  <c r="G217" i="11" l="1"/>
  <c r="G216" i="11"/>
  <c r="G215" i="11"/>
  <c r="F214" i="11"/>
  <c r="F212" i="11" s="1"/>
  <c r="F211" i="11" s="1"/>
  <c r="E212" i="11"/>
  <c r="E211" i="11" s="1"/>
  <c r="D212" i="11"/>
  <c r="D211" i="11" s="1"/>
  <c r="C211" i="11"/>
  <c r="G210" i="11"/>
  <c r="F210" i="11"/>
  <c r="G209" i="11"/>
  <c r="F209" i="11"/>
  <c r="G208" i="11"/>
  <c r="F208" i="11"/>
  <c r="G207" i="11"/>
  <c r="F207" i="11"/>
  <c r="F204" i="11"/>
  <c r="F203" i="11" s="1"/>
  <c r="G203" i="11"/>
  <c r="F202" i="11"/>
  <c r="F200" i="11"/>
  <c r="G198" i="11"/>
  <c r="F198" i="11" s="1"/>
  <c r="F197" i="11"/>
  <c r="F196" i="11"/>
  <c r="F195" i="11"/>
  <c r="F194" i="11"/>
  <c r="G189" i="11"/>
  <c r="G188" i="11"/>
  <c r="F188" i="11"/>
  <c r="F187" i="11"/>
  <c r="G186" i="11"/>
  <c r="F186" i="11"/>
  <c r="F184" i="11"/>
  <c r="F183" i="11"/>
  <c r="F182" i="11"/>
  <c r="F181" i="11"/>
  <c r="G178" i="11"/>
  <c r="F177" i="11"/>
  <c r="F176" i="11"/>
  <c r="F175" i="11"/>
  <c r="G174" i="11"/>
  <c r="F173" i="11"/>
  <c r="F172" i="11"/>
  <c r="G171" i="11"/>
  <c r="G169" i="11"/>
  <c r="F169" i="11"/>
  <c r="G168" i="11"/>
  <c r="G167" i="11" s="1"/>
  <c r="F164" i="11"/>
  <c r="F163" i="11"/>
  <c r="F162" i="11"/>
  <c r="F161" i="11"/>
  <c r="F160" i="11"/>
  <c r="F159" i="11"/>
  <c r="F158" i="11"/>
  <c r="F157" i="11"/>
  <c r="F156" i="11"/>
  <c r="F155" i="11"/>
  <c r="F154" i="11"/>
  <c r="F153" i="11"/>
  <c r="F152" i="11"/>
  <c r="F151" i="11"/>
  <c r="F150" i="11"/>
  <c r="F149" i="11"/>
  <c r="F148" i="11"/>
  <c r="F147" i="11"/>
  <c r="F146" i="11"/>
  <c r="F145" i="11"/>
  <c r="F144" i="11"/>
  <c r="F143" i="11"/>
  <c r="F142" i="11"/>
  <c r="F141" i="11"/>
  <c r="G140" i="11"/>
  <c r="E139" i="11"/>
  <c r="D139" i="11"/>
  <c r="C139" i="11"/>
  <c r="F138" i="11"/>
  <c r="F137" i="11"/>
  <c r="F136" i="11"/>
  <c r="F135" i="11"/>
  <c r="F134" i="11"/>
  <c r="F133" i="11"/>
  <c r="F132" i="11"/>
  <c r="F131" i="11"/>
  <c r="F130" i="11"/>
  <c r="E129" i="11"/>
  <c r="F129" i="11" s="1"/>
  <c r="F128" i="11"/>
  <c r="G127" i="11"/>
  <c r="D127" i="11"/>
  <c r="C127" i="11"/>
  <c r="G113" i="11"/>
  <c r="G112" i="11"/>
  <c r="G111" i="11"/>
  <c r="F110" i="11"/>
  <c r="F108" i="11" s="1"/>
  <c r="F107" i="11" s="1"/>
  <c r="E108" i="11"/>
  <c r="E107" i="11" s="1"/>
  <c r="D108" i="11"/>
  <c r="D107" i="11" s="1"/>
  <c r="C107" i="11"/>
  <c r="F106" i="11"/>
  <c r="E106" i="11"/>
  <c r="G105" i="11"/>
  <c r="F105" i="11"/>
  <c r="G104" i="11"/>
  <c r="F104" i="11"/>
  <c r="G103" i="11"/>
  <c r="F103" i="11"/>
  <c r="F102" i="11"/>
  <c r="E102" i="11"/>
  <c r="F100" i="11"/>
  <c r="F99" i="11" s="1"/>
  <c r="G99" i="11"/>
  <c r="F97" i="11"/>
  <c r="J94" i="11"/>
  <c r="F94" i="11"/>
  <c r="G92" i="11"/>
  <c r="F92" i="11" s="1"/>
  <c r="F90" i="11"/>
  <c r="F89" i="11"/>
  <c r="F88" i="11"/>
  <c r="F87" i="11"/>
  <c r="G81" i="11"/>
  <c r="G79" i="11"/>
  <c r="F79" i="11"/>
  <c r="F78" i="11"/>
  <c r="G77" i="11"/>
  <c r="F77" i="11"/>
  <c r="F74" i="11"/>
  <c r="F73" i="11"/>
  <c r="F72" i="11"/>
  <c r="F70" i="11"/>
  <c r="G66" i="11"/>
  <c r="F65" i="11"/>
  <c r="F64" i="11"/>
  <c r="F63" i="11"/>
  <c r="G62" i="11"/>
  <c r="F61" i="11"/>
  <c r="F60" i="11"/>
  <c r="G59" i="11"/>
  <c r="G56" i="11"/>
  <c r="F56" i="11"/>
  <c r="G55" i="11"/>
  <c r="G54" i="11" s="1"/>
  <c r="F54" i="11" s="1"/>
  <c r="F50" i="11"/>
  <c r="F49" i="11"/>
  <c r="F48" i="11"/>
  <c r="F47" i="11"/>
  <c r="F46" i="11"/>
  <c r="F45" i="11"/>
  <c r="F44" i="11"/>
  <c r="F43" i="11"/>
  <c r="F42" i="11"/>
  <c r="F41" i="11"/>
  <c r="F40" i="11"/>
  <c r="F39" i="11"/>
  <c r="F38" i="11"/>
  <c r="F37" i="11"/>
  <c r="D36" i="11"/>
  <c r="E36" i="11" s="1"/>
  <c r="F36" i="11" s="1"/>
  <c r="F35" i="11"/>
  <c r="F34" i="11"/>
  <c r="F33" i="11"/>
  <c r="F32" i="11"/>
  <c r="F31" i="11"/>
  <c r="F30" i="11"/>
  <c r="F29" i="11"/>
  <c r="F28" i="11"/>
  <c r="F27" i="11"/>
  <c r="D26" i="11"/>
  <c r="E26" i="11" s="1"/>
  <c r="G25" i="11"/>
  <c r="D24" i="11"/>
  <c r="C24" i="11"/>
  <c r="F23" i="11"/>
  <c r="F22" i="11"/>
  <c r="F21" i="11"/>
  <c r="F20" i="11"/>
  <c r="F19" i="11"/>
  <c r="F18" i="11"/>
  <c r="F17" i="11"/>
  <c r="F16" i="11"/>
  <c r="F15" i="11"/>
  <c r="E14" i="11"/>
  <c r="E12" i="11" s="1"/>
  <c r="F13" i="11"/>
  <c r="G12" i="11"/>
  <c r="D12" i="11"/>
  <c r="C12" i="11"/>
  <c r="C11" i="11" l="1"/>
  <c r="C10" i="11" s="1"/>
  <c r="D11" i="11"/>
  <c r="D10" i="11" s="1"/>
  <c r="F140" i="11"/>
  <c r="G170" i="11"/>
  <c r="F170" i="11" s="1"/>
  <c r="F179" i="11" s="1"/>
  <c r="C126" i="11"/>
  <c r="C125" i="11" s="1"/>
  <c r="F14" i="11"/>
  <c r="F12" i="11" s="1"/>
  <c r="G58" i="11"/>
  <c r="F58" i="11" s="1"/>
  <c r="F67" i="11" s="1"/>
  <c r="D126" i="11"/>
  <c r="D125" i="11" s="1"/>
  <c r="G185" i="11"/>
  <c r="G180" i="11" s="1"/>
  <c r="G76" i="11"/>
  <c r="F76" i="11" s="1"/>
  <c r="I72" i="11" s="1"/>
  <c r="E127" i="11"/>
  <c r="E126" i="11" s="1"/>
  <c r="E125" i="11" s="1"/>
  <c r="F26" i="11"/>
  <c r="F25" i="11" s="1"/>
  <c r="E25" i="11"/>
  <c r="E24" i="11" s="1"/>
  <c r="E11" i="11" s="1"/>
  <c r="E10" i="11" s="1"/>
  <c r="F127" i="11"/>
  <c r="F167" i="11"/>
  <c r="I125" i="11" l="1"/>
  <c r="G139" i="11"/>
  <c r="G126" i="11" s="1"/>
  <c r="G125" i="11" s="1"/>
  <c r="F185" i="11"/>
  <c r="F180" i="11" s="1"/>
  <c r="F139" i="11" s="1"/>
  <c r="I182" i="11"/>
  <c r="G69" i="11"/>
  <c r="G24" i="11" s="1"/>
  <c r="G11" i="11" s="1"/>
  <c r="G10" i="11" s="1"/>
  <c r="F69" i="11"/>
  <c r="F24" i="11" s="1"/>
  <c r="F11" i="11" s="1"/>
  <c r="F10" i="11" s="1"/>
  <c r="F126" i="11"/>
  <c r="F125" i="11" s="1"/>
  <c r="G57" i="10" l="1"/>
  <c r="E52" i="10"/>
  <c r="D52" i="10"/>
  <c r="E12" i="10"/>
  <c r="D11" i="10"/>
  <c r="E11" i="10" l="1"/>
  <c r="G12" i="10"/>
  <c r="H52" i="10"/>
  <c r="I52" i="10"/>
  <c r="F11" i="10"/>
  <c r="H11" i="10"/>
  <c r="G11" i="10" l="1"/>
  <c r="I11" i="10"/>
  <c r="C11" i="2"/>
  <c r="C10" i="2" s="1"/>
  <c r="D11" i="2"/>
  <c r="D10" i="2" l="1"/>
  <c r="D12" i="1"/>
  <c r="J10" i="2"/>
  <c r="J11" i="2"/>
  <c r="I11" i="2"/>
  <c r="E31" i="1"/>
  <c r="E21" i="1" s="1"/>
  <c r="D31" i="1"/>
  <c r="D21" i="1" s="1"/>
  <c r="G12" i="1" l="1"/>
  <c r="H12" i="1"/>
  <c r="H14" i="1"/>
  <c r="F31" i="1"/>
  <c r="F21" i="1" l="1"/>
  <c r="H31" i="1"/>
  <c r="H21" i="1"/>
  <c r="F10" i="1"/>
  <c r="I10" i="2" l="1"/>
  <c r="Q11" i="2" l="1"/>
  <c r="F15" i="2" l="1"/>
  <c r="F16" i="2"/>
  <c r="F17" i="2"/>
  <c r="F18" i="2"/>
  <c r="F26" i="2"/>
  <c r="F35" i="2"/>
  <c r="F42" i="2"/>
  <c r="F43" i="2"/>
  <c r="F44" i="2"/>
  <c r="F45" i="2"/>
  <c r="F46" i="2"/>
  <c r="F47" i="2"/>
  <c r="Q25" i="2" l="1"/>
  <c r="S10" i="2" l="1"/>
  <c r="S11" i="2" s="1"/>
  <c r="D11" i="1"/>
  <c r="D10" i="1" l="1"/>
  <c r="H10" i="1" s="1"/>
  <c r="G11" i="1"/>
  <c r="H11" i="1"/>
  <c r="E51" i="10"/>
  <c r="D51" i="10"/>
  <c r="D10" i="10" s="1"/>
  <c r="H10" i="10" s="1"/>
  <c r="H51" i="10" l="1"/>
  <c r="E10" i="10"/>
  <c r="I51" i="10"/>
  <c r="I10"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27" authorId="0" shapeId="0" xr:uid="{00000000-0006-0000-0200-000001000000}">
      <text>
        <r>
          <rPr>
            <b/>
            <sz val="9"/>
            <color indexed="81"/>
            <rFont val="Tahoma"/>
            <family val="2"/>
          </rPr>
          <t>Cấp như năm 2024 tăng mỗi xã dao động từ 15-30 triều tuỳ xã xa và dân số đông, biểu tính thực hiện NQ 25 trong tệp dự toán</t>
        </r>
      </text>
    </comment>
    <comment ref="B31" authorId="0" shapeId="0" xr:uid="{00000000-0006-0000-0200-000002000000}">
      <text>
        <r>
          <rPr>
            <b/>
            <sz val="9"/>
            <color indexed="81"/>
            <rFont val="Tahoma"/>
            <family val="2"/>
          </rPr>
          <t>Giảm do sáp nhập bản</t>
        </r>
      </text>
    </comment>
    <comment ref="B33" authorId="0" shapeId="0" xr:uid="{00000000-0006-0000-0200-000003000000}">
      <text>
        <r>
          <rPr>
            <b/>
            <sz val="9"/>
            <color indexed="81"/>
            <rFont val="Tahoma"/>
            <family val="2"/>
          </rPr>
          <t>NQ 13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F72" authorId="0" shapeId="0" xr:uid="{00000000-0006-0000-0600-000001000000}">
      <text>
        <r>
          <rPr>
            <b/>
            <sz val="9"/>
            <color indexed="81"/>
            <rFont val="Tahoma"/>
            <family val="2"/>
          </rPr>
          <t>Windows User:</t>
        </r>
        <r>
          <rPr>
            <sz val="9"/>
            <color indexed="81"/>
            <rFont val="Tahoma"/>
            <family val="2"/>
          </rPr>
          <t xml:space="preserve">
800tr cho KP thanh ủy, huyện ủy, 1ty cho TX NS xã</t>
        </r>
      </text>
    </comment>
  </commentList>
</comments>
</file>

<file path=xl/sharedStrings.xml><?xml version="1.0" encoding="utf-8"?>
<sst xmlns="http://schemas.openxmlformats.org/spreadsheetml/2006/main" count="631" uniqueCount="340">
  <si>
    <t>Biểu mẫu số 18</t>
  </si>
  <si>
    <t>BỘI CHI VÀ PHƯƠNG ÁN VAY - TRẢ NỢ NGÂN SÁCH ĐỊA PHƯƠNG NĂM...</t>
  </si>
  <si>
    <t>(Dùng cho ngân sách tỉnh, thành phố trực thuộc trung ương)</t>
  </si>
  <si>
    <t>Đơn vị: Triệu đồng</t>
  </si>
  <si>
    <t>STT</t>
  </si>
  <si>
    <t>Nội dung</t>
  </si>
  <si>
    <t>Ước thực hiện năm...</t>
  </si>
  <si>
    <t>Dự toán năm...</t>
  </si>
  <si>
    <t>So sánh</t>
  </si>
  <si>
    <t>A</t>
  </si>
  <si>
    <t>B</t>
  </si>
  <si>
    <t>3=2-1</t>
  </si>
  <si>
    <t>THU NSĐP</t>
  </si>
  <si>
    <t>CHI CÂN ĐỐI NSĐP</t>
  </si>
  <si>
    <t>C</t>
  </si>
  <si>
    <t>BỘI CHI NSĐP/BỘI THU NSĐP</t>
  </si>
  <si>
    <t>D</t>
  </si>
  <si>
    <t>HẠN MỨC DƯ NỢ VAY TỐI ĐA CỦA NSĐP THEO QUY ĐỊNH</t>
  </si>
  <si>
    <t>E</t>
  </si>
  <si>
    <t>KẾ HOẠCH VAY, TRẢ NỢ GỐC</t>
  </si>
  <si>
    <t>I</t>
  </si>
  <si>
    <t>Tổng dư nợ đầu năm</t>
  </si>
  <si>
    <t>Tỷ lệ mức dư nợ đầu kỳ so với mức dư nợ vay tối đa của ngân sách địa phương (%)</t>
  </si>
  <si>
    <t>Trái phiếu chính quyền địa phương</t>
  </si>
  <si>
    <t>Vay lại từ nguồn Chính phủ vay ngoài nước</t>
  </si>
  <si>
    <t>Vay trong nước khác</t>
  </si>
  <si>
    <t>II</t>
  </si>
  <si>
    <t>Trả nợ gốc vay trong năm</t>
  </si>
  <si>
    <t>Theo nguồn vốn vay</t>
  </si>
  <si>
    <t>-</t>
  </si>
  <si>
    <t>Vốn khác</t>
  </si>
  <si>
    <t>Theo nguồn trả nợ</t>
  </si>
  <si>
    <t>Từ nguồn vay để trả nợ gốc</t>
  </si>
  <si>
    <t>Bội thu NSĐP</t>
  </si>
  <si>
    <t>Tăng thu, tiết kiệm chi</t>
  </si>
  <si>
    <t>Kết dư ngân sách cấp tỉnh</t>
  </si>
  <si>
    <t>III</t>
  </si>
  <si>
    <t>Tổng mức vay trong năm</t>
  </si>
  <si>
    <t>Theo mục đích vay</t>
  </si>
  <si>
    <t>Vay để bù đắp bội chi</t>
  </si>
  <si>
    <t>Vay để trả nợ gốc</t>
  </si>
  <si>
    <t>Theo nguồn vay</t>
  </si>
  <si>
    <t>Vốn trong nước khác</t>
  </si>
  <si>
    <t xml:space="preserve">IV </t>
  </si>
  <si>
    <t xml:space="preserve">Tổng dư nợ cuối năm </t>
  </si>
  <si>
    <t>Tỷ lệ mức dư nợ cuối kỳ so với mức dư nợ vay tối đa của ngân sách địa phương (%)</t>
  </si>
  <si>
    <t>G</t>
  </si>
  <si>
    <t>TRẢ NỢ LÃI, PHÍ</t>
  </si>
  <si>
    <t>Biểu mẫu số 17</t>
  </si>
  <si>
    <t>Tuyệt đối</t>
  </si>
  <si>
    <t>Tương đối (%)</t>
  </si>
  <si>
    <t>TỔNG CHI NSĐP</t>
  </si>
  <si>
    <t>Chi đầu tư phát triển (1)</t>
  </si>
  <si>
    <t xml:space="preserve">Chi đầu tư cho các dự án </t>
  </si>
  <si>
    <t>Trong đó: Chia theo lĩnh vực</t>
  </si>
  <si>
    <t>Chi giáo dục - đào tạo và dạy nghề</t>
  </si>
  <si>
    <t xml:space="preserve">Chi khoa học và công nghệ </t>
  </si>
  <si>
    <t>Trong đó: Chia theo nguồn vốn</t>
  </si>
  <si>
    <t>Chi đầu tư từ nguồn thu tiền sử dụng đất</t>
  </si>
  <si>
    <t>Chi đầu tư từ nguồn thu xổ số kiến thiết</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</si>
  <si>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</si>
  <si>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</si>
  <si>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Chi thường xuyên</t>
  </si>
  <si>
    <t>Chi trả nợ lãi các khoản do chính quyền địa phương vay (2)</t>
  </si>
  <si>
    <t>IV</t>
  </si>
  <si>
    <t>Chi bổ sung quỹ dự trữ tài chính (2)</t>
  </si>
  <si>
    <t>V</t>
  </si>
  <si>
    <t>Dự phòng ngân sách</t>
  </si>
  <si>
    <t>VI</t>
  </si>
  <si>
    <t>Chi tạo nguồn, điều chỉnh tiền lương</t>
  </si>
  <si>
    <t>CHI CÁC CHƯƠNG TRÌNH MỤC TIÊU</t>
  </si>
  <si>
    <t>Chi các chương trình mục tiêu quốc gia</t>
  </si>
  <si>
    <t xml:space="preserve">Chi các chương trình mục tiêu, nhiệm vụ </t>
  </si>
  <si>
    <t>(Chi tiết theo từng chương trình mục tiêu, nhiệm vụ)</t>
  </si>
  <si>
    <t>CHI CHUYỂN NGUỒN SANG NĂM SAU</t>
  </si>
  <si>
    <r>
      <t>Ghi chú:</t>
    </r>
    <r>
      <rPr>
        <i/>
        <sz val="10"/>
        <color rgb="FF000000"/>
        <rFont val="Arial"/>
        <family val="2"/>
      </rPr>
      <t xml:space="preserve"> (1) Năm đầu thời kỳ ổn định ngân sách, dự toán chi đầu tư phát triển ngân sách địa phương được xác định bằng định mức phân bổ chi đầu tư phát triển do Ủy ban thường vụ Quốc hội quyết định cộng với (+) số bội chi ngân sách địa phương (nếu có) hoặc trừ đi (-) số bội thu ngân sách địa phương và chi trả nợ lãi (nếu có).</t>
    </r>
  </si>
  <si>
    <t>(2) Theo quy định tại Điều 7, Điều 11 và Điều 39 Luật NSNN, ngân sách huyện, xã không có nhiệm vụ chi nghiên cứu khoa học và công nghệ, chi trả lãi vay, chi bổ sung quỹ dự trữ tài chính.</t>
  </si>
  <si>
    <t>Tổng thu NSNN</t>
  </si>
  <si>
    <t>Thu NSĐP</t>
  </si>
  <si>
    <t>TỔNG THU NSNN</t>
  </si>
  <si>
    <t>Thu nội địa</t>
  </si>
  <si>
    <t>Thuế thu nhập cá nhân</t>
  </si>
  <si>
    <t>Lệ phí trước bạ</t>
  </si>
  <si>
    <t>Thuế sử dụng đất phi nông nghiệp</t>
  </si>
  <si>
    <t>Thu tiền sử dụng đất</t>
  </si>
  <si>
    <t>Thu khác ngân sách</t>
  </si>
  <si>
    <t>Thu từ dầu thô</t>
  </si>
  <si>
    <t>Thu từ hoạt động xuất, nhập khẩu</t>
  </si>
  <si>
    <t>Thu viện trợ</t>
  </si>
  <si>
    <t>Ghi chú:</t>
  </si>
  <si>
    <t>(1) Doanh nghiệp nhà nước do trung ương quản lý là doanh nghiệp do bộ, cơ quan ngang bộ, cơ quan thuộc Chính phủ, cơ quan khác ở trung ương đại diện Nhà nước chủ sở hữu 100% vốn điều lệ.</t>
  </si>
  <si>
    <t>(2) Doanh nghiệp nhà nước do địa phương quản lý là doanh nghiệp do Ủy ban nhân dân cấp tỉnh đại diện Nhà nước chủ sở hữu 100% vốn điều lệ.</t>
  </si>
  <si>
    <t>(3) Doanh nghiệp có vốn đầu tư nước ngoài là các doanh nghiệp mà phần vốn do tổ chức, cá nhân nước ngoài sở hữu từ 51% vốn điều lệ trở lên hoặc có đa số thành viên hợp danh là cá nhân nước ngoài đối với tổ chức kinh tế là công ty hợp danh.</t>
  </si>
  <si>
    <t>(4) Doanh nghiệp khu vực kinh tế ngoài quốc doanh là các doanh nghiệp thành lập theo Luật doanh nghiệp, Luật các tổ chức tín dụng, trừ các doanh nghiệp nhà nước do trung ương, địa phương quản lý, doanh nghiệp có vốn đầu tư nước ngoài nêu trên.</t>
  </si>
  <si>
    <t xml:space="preserve">(5) Thu ngân sách nhà nước trên địa bàn, thu ngân sách địa phương cấp huyện, xã không có thu từ cổ tức, lợi nhuận được chia của Nhà nước và lợi nhuận sau thuế còn lại sau khi trích lập các quỹ của doanh nghiệp nhà nước, chênh lệch thu, chi Ngân hàng Nhà nước, thu từ dầu thô, thu từ hoạt động xuất, nhập khẩu. Thu chênh lệch thu, chi Ngân hàng Nhà nước chỉ áp dụng đối với thành phố </t>
  </si>
  <si>
    <t>TỔNG NGUỒN THU NSĐP</t>
  </si>
  <si>
    <t>Thu NSĐP hưởng 100%</t>
  </si>
  <si>
    <t>Thu NSĐP hưởng từ các khoản thu phân chia</t>
  </si>
  <si>
    <t xml:space="preserve">Thu bổ sung từ ngân sách cấp trên </t>
  </si>
  <si>
    <t>Thu bổ sung cân đối ngân sách</t>
  </si>
  <si>
    <t>Thu bổ sung có mục tiêu</t>
  </si>
  <si>
    <t>Thu từ quỹ dự trữ tài chính</t>
  </si>
  <si>
    <t>Thu kết dư</t>
  </si>
  <si>
    <t>Thu chuyển nguồn từ năm trước chuyển sang</t>
  </si>
  <si>
    <t xml:space="preserve">Tổng chi cân đối NSĐP </t>
  </si>
  <si>
    <t xml:space="preserve">Chi các chương trình mục tiêu </t>
  </si>
  <si>
    <t>Chi các chương trình mục tiêu, nhiệm vụ</t>
  </si>
  <si>
    <t>Chi chuyển nguồn sang năm sau</t>
  </si>
  <si>
    <t>BỘI CHI NSĐP/BỘI THU NSĐP (2)</t>
  </si>
  <si>
    <t>CHI TRẢ NỢ GỐC CỦA NSĐP (2)</t>
  </si>
  <si>
    <t>Từ nguồn bội thu, tăng thu, tiết kiệm chi, kết dư ngân sách cấp tỉnh</t>
  </si>
  <si>
    <t>TỔNG MỨC VAY CỦA NSĐP (2)</t>
  </si>
  <si>
    <r>
      <t xml:space="preserve">Ghi chú: </t>
    </r>
    <r>
      <rPr>
        <i/>
        <sz val="10"/>
        <color rgb="FF000000"/>
        <rFont val="Arial"/>
        <family val="2"/>
      </rPr>
      <t>(1) Năm đầu thời kỳ ổn định ngân sách, dự toán chi đầu tư phát triển ngân sách địa phương được xác định bằng định mức phân bổ chi đầu tư phát triển do Ủy ban thường vụ Quốc hội quyết định cộng với (+) số bội chi ngân sách địa phương (nếu có) hoặc trừ đi (-) số bội thu ngân sách địa phương và chi trả nợ lãi (nếu có).</t>
    </r>
  </si>
  <si>
    <t>(2) Theo quy định tại Điều 7, Điều 11 Luật NSNN, ngân sách huyện, xã không có nhiệm vụ chi trả nợ lãi vay, thu - chi quỹ dự trữ tài chính, bội chi NSĐP, vay và chi trả nợ gốc.</t>
  </si>
  <si>
    <t>(3) Đối với các chỉ tiêu thu NSĐP, so sánh dự toán năm kế hoạch với ước thực hiện năm hiện hành. Đối với các chỉ tiêu chi NSĐP, so sánh dự toán năm kế hoạch với dự toán năm hiện hành.</t>
  </si>
  <si>
    <t>UBND HUYỆN PHÙ YÊN</t>
  </si>
  <si>
    <t>Dự toán năm 2018</t>
  </si>
  <si>
    <t>- Thuế giá trị gia tăng</t>
  </si>
  <si>
    <t>- Thuế thu nhập doanh nghiệp</t>
  </si>
  <si>
    <t>- Thuế tiêu thụ đặc biệt hàng hóa, dịch vụ trong nước</t>
  </si>
  <si>
    <t>Trong đó: Thu từ hàng hóa nhập khẩu do cơ sở kinh doanh nhập khẩu tiếp tục bán ra trong nước</t>
  </si>
  <si>
    <t>- Thuế tài nguyên</t>
  </si>
  <si>
    <t>Thu từ khu vực doanh nghiệp Nhà nước do địa phương quản lý</t>
  </si>
  <si>
    <t>- khác</t>
  </si>
  <si>
    <t>- Thuế tiêu thụ đặc biệt</t>
  </si>
  <si>
    <t>Thu từ khu vực kinh tế ngoài quốc doanh</t>
  </si>
  <si>
    <t>- Thuế môn bài</t>
  </si>
  <si>
    <t xml:space="preserve"> - Thu khác ( Khu vực KT ngoài QD)</t>
  </si>
  <si>
    <t>Các loại phí, lệ phí</t>
  </si>
  <si>
    <t>Phí, lệ phí Trung ương</t>
  </si>
  <si>
    <t xml:space="preserve">Phí, lệ phí tỉnh </t>
  </si>
  <si>
    <t>Phí, lệ phí huyện</t>
  </si>
  <si>
    <t>Phí, lệ phí xã</t>
  </si>
  <si>
    <t>Trong đó: - Phí bảo vệ môi trường đối với khai thác khoáng sản</t>
  </si>
  <si>
    <t>Thu tiền phạt (không kể phạt tại xã)</t>
  </si>
  <si>
    <t>Thu tịch thu (không kể tịch thu tại xã)</t>
  </si>
  <si>
    <t>Thu tiền bán hàng hoá vật tư dự trữ</t>
  </si>
  <si>
    <t>Thu từ tài sản khác</t>
  </si>
  <si>
    <t>Thu thanh lý nhà làm việc</t>
  </si>
  <si>
    <t>Thu tiền cho thuê tài sản nhà nước</t>
  </si>
  <si>
    <t>Thu hồi các khoản chi năm trước</t>
  </si>
  <si>
    <t>Thu khác còn lại (không kể thu khác tại xã) bao gồm: Thu tiền thuế nước Suối Sập</t>
  </si>
  <si>
    <t>Thu từ quỹ đất công ích và thu hoa lợi công sản khác</t>
  </si>
  <si>
    <t xml:space="preserve"> Thu tiền cấp quyền khai thác khoáng sản</t>
  </si>
  <si>
    <t xml:space="preserve"> Thu tiền cho thuê đất, thuê mặt nước</t>
  </si>
  <si>
    <t xml:space="preserve"> Chi sự nghiệp kinh tế</t>
  </si>
  <si>
    <t xml:space="preserve"> - Chi sự nghiệp Nông - lâm nghiệp (bao gồm KP Trung tâm dịch vụ nông nghiệp, KP khuyến nông viên xã, bản)</t>
  </si>
  <si>
    <t xml:space="preserve"> - Chi sự nghiệp giao thông, công nghiệp</t>
  </si>
  <si>
    <t xml:space="preserve"> - Kinh phí thực hiện Nghị quyết 115/2015/NQ-HĐND</t>
  </si>
  <si>
    <t xml:space="preserve"> - Kinh phí thực hiện nhiệm vụ công ích </t>
  </si>
  <si>
    <t xml:space="preserve"> - Kinh phí thực hiện Nghị quyết số 23/2016/NQ-HĐND</t>
  </si>
  <si>
    <t xml:space="preserve"> - Kinh phí thực hiện Nghị quyết số 133/2016/NQ-HĐND</t>
  </si>
  <si>
    <t xml:space="preserve"> - Kinh phí thực hiện Nghị quyết số 37/2017/NQ-HĐND</t>
  </si>
  <si>
    <t xml:space="preserve"> - Kinh phí thực hiện Nghị quyết số 28/2017/NQ-HĐND</t>
  </si>
  <si>
    <t xml:space="preserve"> - Kinh phí thực hiện Nghị quyết 56/NQ-HĐND</t>
  </si>
  <si>
    <t xml:space="preserve"> - Kinh phí thực hiện Nghị quyết 76/2018/NQ-HĐND</t>
  </si>
  <si>
    <t xml:space="preserve"> - Chi sự nghiệp kinh tế khác (bao gồm KP trung tâm phát triển quỹ đất)</t>
  </si>
  <si>
    <t xml:space="preserve">  - KP duy trì và bảo dưỡng hệ thống thoát nước đô thị</t>
  </si>
  <si>
    <t xml:space="preserve"> Chi sự nghiệp Giáo dục </t>
  </si>
  <si>
    <t xml:space="preserve">  - Kinh phí thực hiện chính sách học sinh bán trú, hỗ trợ gạo theo NĐ 116</t>
  </si>
  <si>
    <t xml:space="preserve">  - Kinh phí thực hiện Nghị định số 86/2015/NĐ-CP; Nghị định 145/2018/NĐ-CP</t>
  </si>
  <si>
    <t xml:space="preserve">  - Kinh phí thực hiện Nghị định số 57/2017/NĐ-CP</t>
  </si>
  <si>
    <t xml:space="preserve">  - Hỗ trợ học sinh qua sông, hồ theo NQ 129/HĐND</t>
  </si>
  <si>
    <t xml:space="preserve">  - Hỗ trợ ăn trưa đối với trẻ mẫu giáo và chính sách với giáo viên mầm non</t>
  </si>
  <si>
    <t xml:space="preserve">  - Kinh phí thực hiện chính sách theo Nghị quyết 20, 41/2017/NQ-HĐND</t>
  </si>
  <si>
    <t xml:space="preserve">  - Kinh phí thực hiện chính sách nước sinh hoạt theo NQ 58/2017/NQ-HĐND</t>
  </si>
  <si>
    <t xml:space="preserve">  - Kinh phí thực hiện chính sách khuyến học theo NQ 21/2016/NQ-HĐND</t>
  </si>
  <si>
    <t xml:space="preserve">  - Kinh phí thực hiện chính sách khuyết tật theo TTLT số 42/2013/TTLT-BLĐTBXH-BYT-BTC-BGDĐT</t>
  </si>
  <si>
    <t xml:space="preserve">  - Kinh phí thực hiện chính sách theo Nghị quyết 113/2015/NQ-HĐND</t>
  </si>
  <si>
    <t xml:space="preserve">  - Kinh phí thực hiện chính sách theo Nghị quyết 78/2018/NQ-HĐND</t>
  </si>
  <si>
    <t xml:space="preserve">  - Kinh phí hoạt động trung tâm học tập cộng đồng</t>
  </si>
  <si>
    <t xml:space="preserve"> Chi sự nghiệp Y tế - phòng chống dịch</t>
  </si>
  <si>
    <t xml:space="preserve"> Chi sự nghiệp Văn hoá - thông tin, Thể dục - thể thao, Truyền thanh truyền hình</t>
  </si>
  <si>
    <t xml:space="preserve"> - Kinh phí hỗ trợ hoạt động đội văn nghệ bản, tiểu khu, tổ dân phố</t>
  </si>
  <si>
    <t xml:space="preserve"> Chi đảm bảo xã hội</t>
  </si>
  <si>
    <t xml:space="preserve"> - Kinh phí thực hiện trợ cấp hưu xã</t>
  </si>
  <si>
    <t xml:space="preserve"> - Kinh phí phòng chống ma tuý</t>
  </si>
  <si>
    <t xml:space="preserve"> - KP hoạt động Cơ sở điều trị nghiện ma túy</t>
  </si>
  <si>
    <t xml:space="preserve"> - Kinh phí liên gia tự quản</t>
  </si>
  <si>
    <t xml:space="preserve"> - KP thực hiện Nghị định 67, 13 và NĐ 136/2013/NĐ-CP</t>
  </si>
  <si>
    <t xml:space="preserve"> - KP thực hiện Quyết định 102/QĐ-TTg</t>
  </si>
  <si>
    <t xml:space="preserve"> - KP hỗ trợ tiền điện cho hộ nghèo, hộ chính sách xã hội</t>
  </si>
  <si>
    <t xml:space="preserve"> - KP phụ cấp cộng tác viên công tác xã hội</t>
  </si>
  <si>
    <t xml:space="preserve"> Chi quản lý hành chính</t>
  </si>
  <si>
    <t>a</t>
  </si>
  <si>
    <t xml:space="preserve">  Kinh phí huyện uỷ, Thành uỷ</t>
  </si>
  <si>
    <t>b</t>
  </si>
  <si>
    <t xml:space="preserve"> Chi quản lý nhà nước cấp huyện, thành phố</t>
  </si>
  <si>
    <t xml:space="preserve"> -  Sinh hoạt phí đại biểu HĐND huyện</t>
  </si>
  <si>
    <t xml:space="preserve"> - Kinh phí khám, chăm sóc sức khoẻ định kỳ cho đại biểu HĐND huyện</t>
  </si>
  <si>
    <t>c</t>
  </si>
  <si>
    <t xml:space="preserve">  Kinh phí Đoàn thể, Hội cấp huyện, thành phố</t>
  </si>
  <si>
    <t xml:space="preserve">  - Kinh phí giám sát cộng đồng theo Quyết định 80/QĐ-TTg</t>
  </si>
  <si>
    <t xml:space="preserve">  - Kinh phí đại hội các đoàn thể</t>
  </si>
  <si>
    <t xml:space="preserve">  - Kinh phí thực hiện chế độ tiếp, thăm hỏi, chúc mừng đối với một số đối tượng do Uỷ ban MTTQ cấp huyện thực hiện theo Nghị quyết 34/2017/NQ-HĐND</t>
  </si>
  <si>
    <t>d</t>
  </si>
  <si>
    <t xml:space="preserve"> Các khoản chi thường xuyên cấp xã</t>
  </si>
  <si>
    <t>e</t>
  </si>
  <si>
    <t xml:space="preserve"> Kinh phí truyền hình trực tuyến; Một cửa hiện đại, liên thông cấp xã</t>
  </si>
  <si>
    <t>f</t>
  </si>
  <si>
    <t xml:space="preserve"> Kinh phí thực hiện Nghị quyết 31/2017/NQ-HDND</t>
  </si>
  <si>
    <t>g</t>
  </si>
  <si>
    <t xml:space="preserve"> Kinh phí thực hiện Đề án người dân tộc Mông theo Nghị quyết 70/2017/NQ-HDND</t>
  </si>
  <si>
    <t>h</t>
  </si>
  <si>
    <t xml:space="preserve"> Kinh phí thực hiện Nghị quyết 74/2018/NQ-HDND</t>
  </si>
  <si>
    <t xml:space="preserve"> Chi trung tâm chính trị huyện, thành phố</t>
  </si>
  <si>
    <t xml:space="preserve"> - Kinh phí đào tạo lớp sơ cấp lý luận chính trị</t>
  </si>
  <si>
    <t xml:space="preserve"> - Kinh phí đào tạo lớp Trung cấp LLCT-HC</t>
  </si>
  <si>
    <t xml:space="preserve"> - Kinh phí bồi dưỡng quốc phòng an ninh đối tượng 4</t>
  </si>
  <si>
    <t xml:space="preserve"> Chi An ninh - Quốc phòng và đối ngoại</t>
  </si>
  <si>
    <t xml:space="preserve">  - Kinh phí công tác biên giới; bảo vệ mốc giới</t>
  </si>
  <si>
    <t xml:space="preserve">  - Kinh phí thực hiện Luật Dân quân tự vệ</t>
  </si>
  <si>
    <t xml:space="preserve">  - Kinh phí chuyển hóa địa bàn trọng điểm, phức tạp về ANTT theo NQ 114</t>
  </si>
  <si>
    <t xml:space="preserve"> Chi khác ngân sách</t>
  </si>
  <si>
    <t xml:space="preserve"> Dự phòng ngân sách huyện, thành phố, xã, phường, thị trấn</t>
  </si>
  <si>
    <t xml:space="preserve"> - Dự phòng Ngân sách cấp huyện, thành phố</t>
  </si>
  <si>
    <t xml:space="preserve"> - Dự phòng Ngân sách cấp xã, phường, thị trấn</t>
  </si>
  <si>
    <t xml:space="preserve"> Chi đầu tư XDCB tập trung</t>
  </si>
  <si>
    <t xml:space="preserve"> Đầu tư từ nguồn thu sử dụng đất</t>
  </si>
  <si>
    <t xml:space="preserve"> Chương trình MTQG giảm nghèo bền vững</t>
  </si>
  <si>
    <t xml:space="preserve"> Chương trình MTQG nông thôn mới</t>
  </si>
  <si>
    <t>Trong đó</t>
  </si>
  <si>
    <t>Cấp huyện</t>
  </si>
  <si>
    <t>Dự toán năm 2019 tỉnh giao</t>
  </si>
  <si>
    <t>Dự toán năm 2019 HĐND huyện giao</t>
  </si>
  <si>
    <t>Tỉnh giao</t>
  </si>
  <si>
    <t>6=2/1</t>
  </si>
  <si>
    <t>7=3/1</t>
  </si>
  <si>
    <t>4=2-1</t>
  </si>
  <si>
    <t>5=3-1</t>
  </si>
  <si>
    <t>DỰ TOÁN CHI NGÂN SÁCH CẤP HUYỆN VÀ CẤP XÃ THEO CƠ CẤU CHI NĂM 2019</t>
  </si>
  <si>
    <t>Cấp xã</t>
  </si>
  <si>
    <t>Phụ lục số 01</t>
  </si>
  <si>
    <t>Phụ lục số 02</t>
  </si>
  <si>
    <t>chot để pbo</t>
  </si>
  <si>
    <t>Thu viên trợ</t>
  </si>
  <si>
    <t>- chi ĐBXH khác</t>
  </si>
  <si>
    <t>(Kèm theo Tờ trình số            /TTr-UBND ngày         /12/2018 của UBND huyện Phù Yên)</t>
  </si>
  <si>
    <t>Phụ lục số 06</t>
  </si>
  <si>
    <t>VII</t>
  </si>
  <si>
    <t>Nguồn tăng thu 5% so với dự toán tỉnh giao</t>
  </si>
  <si>
    <t xml:space="preserve">  Kinh phí huyện uỷ</t>
  </si>
  <si>
    <t xml:space="preserve">Kinh phí diễn tập </t>
  </si>
  <si>
    <t>CCTL</t>
  </si>
  <si>
    <t>Trong đố CCTL</t>
  </si>
  <si>
    <t>Chi tạo nguồn, điều chỉnh tiền lương (nằm trong các sự nghiệp)</t>
  </si>
  <si>
    <t>50% Nguồn tăng thu 5% so với dự toán tỉnh giao</t>
  </si>
  <si>
    <t xml:space="preserve"> Dự phòng ngân sách</t>
  </si>
  <si>
    <t>(Kèm theo Tờ trình số  379/TTr-UBND ngày 09/12/2018 của UBND huyện Phù Yên)</t>
  </si>
  <si>
    <t>Chi nộp trả ns cấp trên</t>
  </si>
  <si>
    <t>Thuế Bảo vệ môi trường cho cơ quan thuế thực hiện</t>
  </si>
  <si>
    <t>(Biểu mẫu số 15-NĐ31)</t>
  </si>
  <si>
    <t>(Biểu mẫu số 16- NĐ 31)</t>
  </si>
  <si>
    <t>(Biểu mẫu số 17- NĐ 31)</t>
  </si>
  <si>
    <t>Thu ngân sách nhà nước được hưởng theo phân cấp</t>
  </si>
  <si>
    <t>Tương đối</t>
  </si>
  <si>
    <t xml:space="preserve">KP chi trả chế độ cho CBCC nghỉ chế độ </t>
  </si>
  <si>
    <t>Chương trình MTQG phát triển KTXH vùng ĐB DTTS và MN</t>
  </si>
  <si>
    <t xml:space="preserve"> Chi sự nghiệp Giáo dục - đào tạo</t>
  </si>
  <si>
    <t>7=5/1</t>
  </si>
  <si>
    <t>Kinh phí cán bộ, công chức xã</t>
  </si>
  <si>
    <t>Kinh phí thực hiện chế độ, chính sách theo Nghị quyết số 20/2021/NQ-HĐND ngày 08/12/2021 của HĐND tỉnh</t>
  </si>
  <si>
    <t>Kinh phí thực hiện chế độ, chính sách theo Nghị quyết số 78/2024/NQ-HĐND ngày 17/4/2024 của HĐND tỉnh</t>
  </si>
  <si>
    <t>Kinh phí thực hiện chế độ, chính sách theo Nghị quyết số 80/2024/NQ-HĐND ngày 17/4/2024 của HĐND tỉnh</t>
  </si>
  <si>
    <t>KP Phụ cấp Đại biểu HĐND, KP các ban HĐND, PC kiêm nhiệm chủ tịch HĐND xã, thị trấn</t>
  </si>
  <si>
    <t>Kinh phí hoạt động của HĐND xã theo Nghị quyết 25/2021/NQ-HĐND ngày 30/12/2021, bao gồm KP khám, chăm sóc sức khoẻ ĐBHĐND cấp xã.</t>
  </si>
  <si>
    <t>KP ban thanh tra nhân dân xã theo Nghị quyết số 62/2017/NQ-HĐND của HĐND tỉnh</t>
  </si>
  <si>
    <t xml:space="preserve">Chi ban giám sát cộng đồng </t>
  </si>
  <si>
    <t>Kinh phí thực hiện QĐ 169/QĐ-TW (phụ cấp trách nhiệm đối với cấp ủy viên các cấp)</t>
  </si>
  <si>
    <t>KP thực hiện Nghị quyết số 141/2020/NQ-HĐND của HĐND tỉnh (bản đội trưởng)</t>
  </si>
  <si>
    <t>KP thực hiện Nghị quyết số 70/2023/NQ-HĐND ngày 08/12/2023 (Chi công tác phổ biến, giáo dục pháp luật, chuản tiếp cận pháp luật và hoà giải ở cơ sở)</t>
  </si>
  <si>
    <t>Kinh phí tủ sách Pháp luật</t>
  </si>
  <si>
    <t>Kinh phí thu gom rác theo chỉ thị 25/CT-TTg</t>
  </si>
  <si>
    <t>KP thực hiện Nghị quyết 74/2018/NQ-HDND (Hỗ trợ Ban CTMT ở khu dân cư)</t>
  </si>
  <si>
    <t>KP chế độ theo NĐ số 76/2019/NĐ-CP đã phê duyệt năm 2023, 2024 chưa chi trả</t>
  </si>
  <si>
    <t>KP Nghị quyết số 103/2019/NQ-HĐND của HĐND tỉnh (PC cán bộ là đầu mối kiểm soát thủ tục hành chính)</t>
  </si>
  <si>
    <t>KP hoạt động Đội quản lý trật tự đô thị…</t>
  </si>
  <si>
    <t>KP Đại hội đảng bộ cấp xã năm 2025</t>
  </si>
  <si>
    <t>Các khoản chi còn lại (Bao gồm: KP chi hoạt động công tác Đảng theo QĐ 99/QĐ-TW; KP hỗ trợ cán bộ tiếp dân, xử lý đơn thư theo NQ số 44/2017/NQ-HĐND; KP BCĐ xây dựng nông thôn mới; KP khen thưởng, công tác phí, hội nghị, VPP, chi khác ...)</t>
  </si>
  <si>
    <t>- KP khen thưởng theo NĐ số 73/2024/NĐ-CP của Chính phủ</t>
  </si>
  <si>
    <t>Dự toán năm 2025</t>
  </si>
  <si>
    <t>Thực hiện năm 2025</t>
  </si>
  <si>
    <t>Dự toán năm 2026 tỉnh giao</t>
  </si>
  <si>
    <t>Dự  toán năm 2026 HĐND  xã giao</t>
  </si>
  <si>
    <t>CÂN ĐỐI NGÂN SÁCH XÃ NĂM 2026</t>
  </si>
  <si>
    <t>DỰ TOÁN THU NGÂN SÁCH NHÀ NƯỚC THEO LĨNH VỰC NĂM 2026</t>
  </si>
  <si>
    <t>Dự toán năm tỉnh giao 2026</t>
  </si>
  <si>
    <t>Dự toán năm HĐND xã giao năm 2026</t>
  </si>
  <si>
    <t>DỰ TOÁN CHI NGÂN SÁCH XÃ THEO CƠ CẤU CHI NĂM 2026</t>
  </si>
  <si>
    <t>Dự toán năm 2026 cấp trên giao</t>
  </si>
  <si>
    <t>Chi thường xuyên từ nguồn thu tiền SDĐ</t>
  </si>
  <si>
    <t xml:space="preserve"> Chi sự nghiệp kinh tế - môi trường</t>
  </si>
  <si>
    <t>Dự toán năm 2026 UBND xã trình</t>
  </si>
  <si>
    <t>Nguồn thu tiền SDĐ</t>
  </si>
  <si>
    <t>Trong đó: Chi thường xuyên từ nguồn thu tiền SDĐ</t>
  </si>
  <si>
    <t>Chu từ nguồn thu tiền SDĐ</t>
  </si>
  <si>
    <t>So sánh (%)</t>
  </si>
  <si>
    <t>8=6/2</t>
  </si>
  <si>
    <t>xã giao</t>
  </si>
  <si>
    <t>Kinh phí thực hiện chính sách đối với đối tượng bảo trợ xã hội, trợ cấp hưu trí, hỗ trợ tiền điện cho hộ nghèo, hộ chính sách xã hội</t>
  </si>
  <si>
    <t>Kinh phí thực hiện chính sách ưu đãi người có công với Cách mạng</t>
  </si>
  <si>
    <t>Trong đó:</t>
  </si>
  <si>
    <t>Phụ lục 03</t>
  </si>
  <si>
    <t>Ước thực hiện năm 2025</t>
  </si>
  <si>
    <t>Phụ lục 2</t>
  </si>
  <si>
    <t>DỰ TOÁN CHI NGÂN SÁCH NĂM 2026</t>
  </si>
  <si>
    <t>Đơn vị tính: Triệu đồng</t>
  </si>
  <si>
    <t>Nội dung chi</t>
  </si>
  <si>
    <t>Dự toán
 năm 2026</t>
  </si>
  <si>
    <t>Tổng chi ngân sách</t>
  </si>
  <si>
    <t>Chi thường xuyên (1)</t>
  </si>
  <si>
    <t xml:space="preserve">Chi sự nghiệp Giáo dục - đào tạo </t>
  </si>
  <si>
    <t>(1)</t>
  </si>
  <si>
    <t>Dự toán chi sự nghiệp giáo dục - đào tạo là mức chi tối thiểu theo Quyết định của UBND tỉnh.</t>
  </si>
  <si>
    <t>Bao gồm 10% tiết kiệm chi thường xuyên thực hiện cải cách tiền lương là 1.191 triệu đồng.</t>
  </si>
  <si>
    <r>
      <t xml:space="preserve">Kinh phí thực hiện các chính sách do Trung ương ban hành 12.695 triệu đồng; kinh phí giáo viên tuyển mới 234 triệu đồng; Kinh phí thực hiện chính sách đối với đối tượng bảo trợ xã hội, trợ cấp hưu trí, hỗ trợ tiền điện cho hộ nghèo, hộ chính sách xã hội 5.114 triệu đồng; Kinh phí thực hiện chính sách ưu đãi người có công với Cách mạng 2.098 triệu đồng </t>
    </r>
    <r>
      <rPr>
        <i/>
        <sz val="14"/>
        <rFont val="times new roman"/>
        <family val="1"/>
      </rPr>
      <t>(chi trợ cấp ưu đãi theo Pháp lệnh ưu đãi NCC và Pháp lệnh Bà mẹ Việt Nam Anh hùng 2.058 triệu đồng; Chi công việc: chi công tác mộ, nghĩa trang liệt sỹ, công tác quản lý... 40 triệu đồng)</t>
    </r>
    <r>
      <rPr>
        <sz val="14"/>
        <rFont val="Times New Roman"/>
        <family val="1"/>
      </rPr>
      <t xml:space="preserve">; Kinh phí tổ chức bầu cử Đại biểu Quốc hội khóa XVI và HĐND các cấp nhiệm kỳ 2026-2031: 230 triệu đồng.        </t>
    </r>
  </si>
  <si>
    <t>Phụ lục 1</t>
  </si>
  <si>
    <t>DỰ TOÁN THU NGÂN SÁCH NHÀ NƯỚC NĂM 2026</t>
  </si>
  <si>
    <t>XÃ MƯỜNG BANG</t>
  </si>
  <si>
    <t>(Kèm theo Tờ trình số               /TTr-UBND ngày        /12/2025 của UBND xã Mường Bang)</t>
  </si>
  <si>
    <t>Nội dung thu</t>
  </si>
  <si>
    <t>Tổng số</t>
  </si>
  <si>
    <t xml:space="preserve">Trong đó </t>
  </si>
  <si>
    <t>Điều tiết
 ngân sách trung ương</t>
  </si>
  <si>
    <t>Điều tiết ngân sách tỉnh</t>
  </si>
  <si>
    <t>Ngân sách
 xã được hưởng theo phân cấp</t>
  </si>
  <si>
    <t xml:space="preserve">Thu ngân sách trên địa bàn </t>
  </si>
  <si>
    <t>Thu từ khu vực DNNN địa phương</t>
  </si>
  <si>
    <t>Thu từ khu vực CTN - NQD</t>
  </si>
  <si>
    <t>Thu phí và lệ phí</t>
  </si>
  <si>
    <t>Trong đó: Phí bảo vệ môi trường đối với hoạt động khai thác khoáng sản</t>
  </si>
  <si>
    <t>Thuế bảo vệ môi trường</t>
  </si>
  <si>
    <t xml:space="preserve">Thu quỹ đất công ích và hoa lợi công sản </t>
  </si>
  <si>
    <t>Thu chuyển nguồn CCTL năm trước</t>
  </si>
  <si>
    <t>Bổ sung từ ngân sách Tỉnh</t>
  </si>
  <si>
    <t>Thu bổ sung từ ngân sách cấp trên</t>
  </si>
  <si>
    <t>Thu bổ sung cân đối</t>
  </si>
  <si>
    <t>5=4-2</t>
  </si>
  <si>
    <t>6=4/2</t>
  </si>
  <si>
    <t>(Kèm theo Nghị quyết số 41/NQ-HĐND ngày 24/12/2025 của Hội đồng nhân dân xã Mường Bang)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</si>
</sst>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0_);_(* \(#,##0\);_(* &quot;-&quot;_);_(@_)"/>
    <numFmt numFmtId="43" formatCode="_(* #,##0.00_);_(* \(#,##0.00\);_(* &quot;-&quot;??_);_(@_)"/>
    <numFmt numFmtId="164" formatCode="_-* #,##0_-;\-* #,##0_-;_-* &quot;-&quot;_-;_-@_-"/>
    <numFmt numFmtId="165" formatCode="_-* #,##0.00_-;\-* #,##0.00_-;_-* &quot;-&quot;??_-;_-@_-"/>
    <numFmt numFmtId="166" formatCode="_-* #,##0.0_-;\-* #,##0.0_-;_-* &quot;-&quot;??_-;_-@_-"/>
    <numFmt numFmtId="167" formatCode="_-* #,##0_-;\-* #,##0_-;_-* &quot;-&quot;??_-;_-@_-"/>
    <numFmt numFmtId="168" formatCode="0.0%"/>
    <numFmt numFmtId="169" formatCode="_-* #,##0.0_-;\-* #,##0.0_-;_-* &quot;-&quot;?_-;_-@_-"/>
    <numFmt numFmtId="170" formatCode="_-* #,##0.000_-;\-* #,##0.000_-;_-* &quot;-&quot;??_-;_-@_-"/>
    <numFmt numFmtId="171" formatCode="_(* #,##0_);_(* \(#,##0\);_(* &quot;-&quot;??_);_(@_)"/>
    <numFmt numFmtId="172" formatCode="_(* #,##0.0000_);_(* \(#,##0.0000\);_(* &quot;-&quot;????_);_(@_)"/>
    <numFmt numFmtId="173" formatCode="_(* #,##0.000_);_(* \(#,##0.000\);_(* &quot;-&quot;???_);_(@_)"/>
    <numFmt numFmtId="174" formatCode="_-* #,##0.0\ _₫_-;\-* #,##0.0\ _₫_-;_-* &quot;-&quot;?\ _₫_-;_-@_-"/>
    <numFmt numFmtId="175" formatCode="_ * #,##0_ ;_ * \-#,##0_ ;_ * &quot;-&quot;??_ ;_ @_ "/>
    <numFmt numFmtId="176" formatCode="_-* #,##0.000_-;\-* #,##0.000_-;_-* &quot;-&quot;???_-;_-@_-"/>
    <numFmt numFmtId="177" formatCode="#,##0.000_ ;[Red]\-#,##0.000\ "/>
  </numFmts>
  <fonts count="44" x14ac:knownFonts="1">
    <font>
      <sz val="11"/>
      <color theme="1"/>
      <name val="Calibri"/>
      <family val="2"/>
      <scheme val="minor"/>
    </font>
    <font>
      <b/>
      <sz val="11"/>
      <color theme="1"/>
      <name val="Calibri"/>
      <family val="2"/>
      <scheme val="minor"/>
    </font>
    <font>
      <b/>
      <sz val="10"/>
      <color rgb="FF000000"/>
      <name val="Arial"/>
      <family val="2"/>
    </font>
    <font>
      <i/>
      <sz val="10"/>
      <color rgb="FF000000"/>
      <name val="Arial"/>
      <family val="2"/>
    </font>
    <font>
      <sz val="10"/>
      <color rgb="FF000000"/>
      <name val="Arial"/>
      <family val="2"/>
    </font>
    <font>
      <b/>
      <sz val="10"/>
      <name val="Arial"/>
      <family val="2"/>
    </font>
    <font>
      <i/>
      <sz val="10"/>
      <name val="Arial"/>
      <family val="2"/>
    </font>
    <font>
      <b/>
      <i/>
      <sz val="10"/>
      <color rgb="FF000000"/>
      <name val="Arial"/>
      <family val="2"/>
    </font>
    <font>
      <sz val="11"/>
      <color theme="1"/>
      <name val="Calibri"/>
      <family val="2"/>
      <scheme val="minor"/>
    </font>
    <font>
      <sz val="9"/>
      <color indexed="81"/>
      <name val="Tahoma"/>
      <family val="2"/>
    </font>
    <font>
      <b/>
      <sz val="9"/>
      <color indexed="81"/>
      <name val="Tahoma"/>
      <family val="2"/>
    </font>
    <font>
      <b/>
      <sz val="14"/>
      <color rgb="FF000000"/>
      <name val="Times New Roman"/>
      <family val="1"/>
    </font>
    <font>
      <i/>
      <sz val="12"/>
      <color rgb="FF000000"/>
      <name val="Times New Roman"/>
      <family val="1"/>
    </font>
    <font>
      <b/>
      <sz val="11"/>
      <color theme="1"/>
      <name val="Times New Roman"/>
      <family val="1"/>
    </font>
    <font>
      <b/>
      <sz val="13"/>
      <color theme="1"/>
      <name val="Times New Roman"/>
      <family val="1"/>
    </font>
    <font>
      <b/>
      <sz val="13"/>
      <name val="Times New Roman"/>
      <family val="1"/>
    </font>
    <font>
      <i/>
      <sz val="14"/>
      <color rgb="FF000000"/>
      <name val="Times New Roman"/>
      <family val="1"/>
    </font>
    <font>
      <sz val="11"/>
      <color rgb="FFFF0000"/>
      <name val="Calibri"/>
      <family val="2"/>
      <scheme val="minor"/>
    </font>
    <font>
      <sz val="10"/>
      <color rgb="FFFF0000"/>
      <name val="Arial"/>
      <family val="2"/>
    </font>
    <font>
      <i/>
      <sz val="10"/>
      <color rgb="FFFF0000"/>
      <name val="Arial"/>
      <family val="2"/>
    </font>
    <font>
      <b/>
      <sz val="10"/>
      <color rgb="FFFF0000"/>
      <name val="Arial"/>
      <family val="2"/>
    </font>
    <font>
      <b/>
      <sz val="11"/>
      <color rgb="FFFF0000"/>
      <name val="Calibri"/>
      <family val="2"/>
      <scheme val="minor"/>
    </font>
    <font>
      <sz val="10"/>
      <name val="Times New Roman"/>
      <family val="1"/>
    </font>
    <font>
      <i/>
      <sz val="10"/>
      <color rgb="FF000000"/>
      <name val="Times New Roman"/>
      <family val="1"/>
    </font>
    <font>
      <sz val="10"/>
      <color rgb="FFFF0000"/>
      <name val="Times New Roman"/>
      <family val="1"/>
    </font>
    <font>
      <b/>
      <sz val="10"/>
      <color rgb="FF000000"/>
      <name val="Times New Roman"/>
      <family val="2"/>
    </font>
    <font>
      <sz val="10"/>
      <name val="Arial"/>
      <family val="2"/>
    </font>
    <font>
      <sz val="11"/>
      <color indexed="8"/>
      <name val="Calibri"/>
      <family val="2"/>
    </font>
    <font>
      <sz val="14"/>
      <name val="Times New Roman"/>
      <family val="1"/>
    </font>
    <font>
      <b/>
      <sz val="14"/>
      <name val="Times New Roman"/>
      <family val="1"/>
    </font>
    <font>
      <i/>
      <sz val="14"/>
      <name val="times new roman"/>
      <family val="1"/>
    </font>
    <font>
      <u/>
      <sz val="14"/>
      <name val="Times New Roman"/>
      <family val="1"/>
    </font>
    <font>
      <b/>
      <sz val="16"/>
      <name val="Times New Roman"/>
      <family val="1"/>
    </font>
    <font>
      <sz val="16"/>
      <name val="Times New Roman"/>
      <family val="1"/>
    </font>
    <font>
      <b/>
      <sz val="17"/>
      <name val="Times New Roman"/>
      <family val="1"/>
    </font>
    <font>
      <b/>
      <sz val="10"/>
      <color rgb="FF000000"/>
      <name val="Times New Roman"/>
      <family val="1"/>
    </font>
    <font>
      <sz val="11"/>
      <color theme="1"/>
      <name val="Times New Roman"/>
      <family val="1"/>
    </font>
    <font>
      <b/>
      <sz val="12"/>
      <color rgb="FF000000"/>
      <name val="Times New Roman"/>
      <family val="1"/>
    </font>
    <font>
      <sz val="12"/>
      <color theme="1"/>
      <name val="Times New Roman"/>
      <family val="1"/>
    </font>
    <font>
      <b/>
      <sz val="12"/>
      <name val="Times New Roman"/>
      <family val="1"/>
    </font>
    <font>
      <b/>
      <sz val="12"/>
      <color theme="1"/>
      <name val="Times New Roman"/>
      <family val="1"/>
    </font>
    <font>
      <sz val="10"/>
      <color rgb="FF000000"/>
      <name val="Times New Roman"/>
      <family val="1"/>
    </font>
    <font>
      <b/>
      <sz val="14"/>
      <color rgb="FFFF0000"/>
      <name val="Times New Roman"/>
      <family val="1"/>
    </font>
    <font>
      <sz val="14"/>
      <color rgb="FF000000"/>
      <name val="Times New Roman"/>
      <family val="1"/>
    </font>
  </fonts>
  <fills count="2">
    <fill>
      <patternFill patternType="none"/>
    </fill>
    <fill>
      <patternFill patternType="gray125"/>
    </fill>
  </fills>
  <borders count="2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top/>
      <bottom/>
      <diagonal/>
    </border>
    <border>
      <left style="thin">
        <color indexed="64"/>
      </left>
      <right style="thin">
        <color indexed="64"/>
      </right>
      <top/>
      <bottom style="hair">
        <color indexed="64"/>
      </bottom>
      <diagonal/>
    </border>
    <border>
      <left/>
      <right style="thin">
        <color indexed="64"/>
      </right>
      <top/>
      <bottom style="thin">
        <color indexed="64"/>
      </bottom>
      <diagonal/>
    </border>
  </borders>
  <cellStyleXfs count="6">
    <xf numFmtId="0" fontId="0" fillId="0" borderId="0"/>
    <xf numFmtId="165" fontId="8" fillId="0" borderId="0" applyFont="0" applyFill="0" applyBorder="0" applyAlignment="0" applyProtection="0"/>
    <xf numFmtId="9" fontId="8" fillId="0" borderId="0" applyFont="0" applyFill="0" applyBorder="0" applyAlignment="0" applyProtection="0"/>
    <xf numFmtId="41" fontId="8" fillId="0" borderId="0" applyFont="0" applyFill="0" applyBorder="0" applyAlignment="0" applyProtection="0"/>
    <xf numFmtId="164" fontId="26" fillId="0" borderId="0" applyFont="0" applyFill="0" applyBorder="0" applyAlignment="0" applyProtection="0"/>
    <xf numFmtId="43" fontId="27" fillId="0" borderId="0" applyFont="0" applyFill="0" applyBorder="0" applyAlignment="0" applyProtection="0"/>
  </cellStyleXfs>
  <cellXfs count="269">
    <xf numFmtId="0" fontId="0" fillId="0" borderId="0" xfId="0"/>
    <xf numFmtId="0" fontId="2" fillId="0" borderId="0" xfId="0" applyFont="1" applyAlignment="1">
      <alignment horizontal="right" vertical="center"/>
    </xf>
    <xf numFmtId="0" fontId="2" fillId="0" borderId="0" xfId="0" applyFont="1" applyAlignment="1">
      <alignment horizontal="center" vertical="center"/>
    </xf>
    <xf numFmtId="0" fontId="3" fillId="0" borderId="0" xfId="0" applyFont="1" applyAlignment="1">
      <alignment horizontal="righ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4" fillId="0" borderId="0" xfId="0" applyFont="1" applyAlignment="1">
      <alignment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3" fillId="0" borderId="3" xfId="0" applyFont="1" applyBorder="1" applyAlignment="1">
      <alignment vertical="center" wrapText="1"/>
    </xf>
    <xf numFmtId="0" fontId="5" fillId="0" borderId="0" xfId="0" applyFont="1" applyAlignment="1">
      <alignment horizontal="right" vertical="center"/>
    </xf>
    <xf numFmtId="0" fontId="6" fillId="0" borderId="0" xfId="0" applyFont="1" applyAlignment="1">
      <alignment horizontal="right" vertical="center"/>
    </xf>
    <xf numFmtId="0" fontId="7" fillId="0" borderId="0" xfId="0" applyFont="1" applyAlignment="1">
      <alignment vertical="center"/>
    </xf>
    <xf numFmtId="0" fontId="3" fillId="0" borderId="0" xfId="0" applyFont="1" applyAlignment="1">
      <alignment vertical="center"/>
    </xf>
    <xf numFmtId="0" fontId="3" fillId="0" borderId="0" xfId="0" applyFont="1"/>
    <xf numFmtId="0" fontId="1" fillId="0" borderId="0" xfId="0" applyFont="1"/>
    <xf numFmtId="167" fontId="0" fillId="0" borderId="0" xfId="0" applyNumberFormat="1"/>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9" xfId="0" applyFont="1" applyBorder="1" applyAlignment="1">
      <alignment horizontal="center" vertical="center" wrapText="1"/>
    </xf>
    <xf numFmtId="0" fontId="2" fillId="0" borderId="9" xfId="0" applyFont="1" applyBorder="1" applyAlignment="1">
      <alignment vertical="center" wrapText="1"/>
    </xf>
    <xf numFmtId="0" fontId="4" fillId="0" borderId="9" xfId="0" applyFont="1" applyBorder="1" applyAlignment="1">
      <alignment horizontal="center" vertical="center" wrapText="1"/>
    </xf>
    <xf numFmtId="0" fontId="4" fillId="0" borderId="9" xfId="0" applyFont="1" applyBorder="1" applyAlignment="1">
      <alignment vertical="center" wrapText="1"/>
    </xf>
    <xf numFmtId="0" fontId="13" fillId="0" borderId="0" xfId="0" applyFont="1"/>
    <xf numFmtId="0" fontId="14" fillId="0" borderId="0" xfId="0" applyFont="1"/>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4" fillId="0" borderId="10" xfId="0" applyFont="1" applyBorder="1" applyAlignment="1">
      <alignment horizontal="center" vertical="center" wrapText="1"/>
    </xf>
    <xf numFmtId="166" fontId="4" fillId="0" borderId="9" xfId="1" applyNumberFormat="1" applyFont="1" applyBorder="1" applyAlignment="1">
      <alignment horizontal="center" vertical="center" wrapText="1"/>
    </xf>
    <xf numFmtId="166" fontId="2" fillId="0" borderId="9" xfId="1" applyNumberFormat="1" applyFont="1" applyBorder="1" applyAlignment="1">
      <alignment horizontal="center" vertical="center" wrapText="1"/>
    </xf>
    <xf numFmtId="169" fontId="0" fillId="0" borderId="0" xfId="0" applyNumberFormat="1"/>
    <xf numFmtId="166" fontId="2" fillId="0" borderId="9" xfId="1" applyNumberFormat="1" applyFont="1" applyBorder="1" applyAlignment="1">
      <alignment horizontal="right" vertical="center" wrapText="1"/>
    </xf>
    <xf numFmtId="167" fontId="2" fillId="0" borderId="9" xfId="1" applyNumberFormat="1" applyFont="1" applyBorder="1" applyAlignment="1">
      <alignment horizontal="right" vertical="center" wrapText="1"/>
    </xf>
    <xf numFmtId="167" fontId="0" fillId="0" borderId="0" xfId="1" applyNumberFormat="1" applyFont="1"/>
    <xf numFmtId="167" fontId="2" fillId="0" borderId="3" xfId="1" applyNumberFormat="1" applyFont="1" applyBorder="1" applyAlignment="1">
      <alignment horizontal="center" vertical="center" wrapText="1"/>
    </xf>
    <xf numFmtId="167" fontId="2" fillId="0" borderId="9" xfId="1" applyNumberFormat="1" applyFont="1" applyBorder="1" applyAlignment="1">
      <alignment horizontal="center" vertical="center" wrapText="1"/>
    </xf>
    <xf numFmtId="167" fontId="4" fillId="0" borderId="9" xfId="1" applyNumberFormat="1" applyFont="1" applyBorder="1" applyAlignment="1">
      <alignment horizontal="center" vertical="center" wrapText="1"/>
    </xf>
    <xf numFmtId="167" fontId="4" fillId="0" borderId="10" xfId="1" applyNumberFormat="1" applyFont="1" applyBorder="1" applyAlignment="1">
      <alignment horizontal="center" vertical="center" wrapText="1"/>
    </xf>
    <xf numFmtId="167" fontId="2" fillId="0" borderId="9" xfId="0" applyNumberFormat="1" applyFont="1" applyBorder="1" applyAlignment="1">
      <alignment horizontal="center" vertical="center" wrapText="1"/>
    </xf>
    <xf numFmtId="0" fontId="3" fillId="0" borderId="9" xfId="0" applyFont="1" applyBorder="1" applyAlignment="1">
      <alignment vertical="center" wrapText="1"/>
    </xf>
    <xf numFmtId="165" fontId="4" fillId="0" borderId="9" xfId="1" applyFont="1" applyBorder="1" applyAlignment="1">
      <alignment horizontal="center" vertical="center" wrapText="1"/>
    </xf>
    <xf numFmtId="0" fontId="7" fillId="0" borderId="9" xfId="0" applyFont="1" applyBorder="1" applyAlignment="1">
      <alignment vertical="center" wrapText="1"/>
    </xf>
    <xf numFmtId="165" fontId="2" fillId="0" borderId="9" xfId="1" applyFont="1" applyBorder="1" applyAlignment="1">
      <alignment horizontal="center" vertical="center" wrapText="1"/>
    </xf>
    <xf numFmtId="165" fontId="2" fillId="0" borderId="9" xfId="0" applyNumberFormat="1" applyFont="1" applyBorder="1" applyAlignment="1">
      <alignment horizontal="center" vertical="center" wrapText="1"/>
    </xf>
    <xf numFmtId="166" fontId="2" fillId="0" borderId="9" xfId="0" applyNumberFormat="1" applyFont="1" applyBorder="1" applyAlignment="1">
      <alignment horizontal="center" vertical="center" wrapText="1"/>
    </xf>
    <xf numFmtId="168" fontId="4" fillId="0" borderId="9" xfId="2" applyNumberFormat="1" applyFont="1" applyBorder="1" applyAlignment="1">
      <alignment horizontal="center" vertical="center" wrapText="1"/>
    </xf>
    <xf numFmtId="168" fontId="2" fillId="0" borderId="9" xfId="2" applyNumberFormat="1" applyFont="1" applyBorder="1" applyAlignment="1">
      <alignment horizontal="center" vertical="center" wrapText="1"/>
    </xf>
    <xf numFmtId="0" fontId="16" fillId="0" borderId="0" xfId="0" applyFont="1" applyAlignment="1">
      <alignment vertical="center"/>
    </xf>
    <xf numFmtId="166" fontId="2" fillId="0" borderId="8" xfId="0" applyNumberFormat="1" applyFont="1" applyBorder="1" applyAlignment="1">
      <alignment horizontal="center" vertical="center" wrapText="1"/>
    </xf>
    <xf numFmtId="166" fontId="4" fillId="0" borderId="9" xfId="0" applyNumberFormat="1" applyFont="1" applyBorder="1" applyAlignment="1">
      <alignment horizontal="center" vertical="center" wrapText="1"/>
    </xf>
    <xf numFmtId="169" fontId="1" fillId="0" borderId="0" xfId="0" applyNumberFormat="1" applyFont="1"/>
    <xf numFmtId="165" fontId="0" fillId="0" borderId="0" xfId="0" applyNumberFormat="1"/>
    <xf numFmtId="0" fontId="12" fillId="0" borderId="0" xfId="0" applyFont="1" applyAlignment="1">
      <alignment horizontal="center" vertical="center"/>
    </xf>
    <xf numFmtId="0" fontId="3" fillId="0" borderId="9" xfId="0" quotePrefix="1" applyFont="1" applyBorder="1" applyAlignment="1">
      <alignment vertical="center" wrapText="1"/>
    </xf>
    <xf numFmtId="165" fontId="4" fillId="0" borderId="9" xfId="0" applyNumberFormat="1" applyFont="1" applyBorder="1" applyAlignment="1">
      <alignment horizontal="center" vertical="center" wrapText="1"/>
    </xf>
    <xf numFmtId="165" fontId="2" fillId="0" borderId="8" xfId="0" applyNumberFormat="1" applyFont="1" applyBorder="1" applyAlignment="1">
      <alignment horizontal="center" vertical="center" wrapText="1"/>
    </xf>
    <xf numFmtId="165" fontId="0" fillId="0" borderId="0" xfId="1" applyFont="1"/>
    <xf numFmtId="165" fontId="4" fillId="0" borderId="10" xfId="0" applyNumberFormat="1" applyFont="1" applyBorder="1" applyAlignment="1">
      <alignment horizontal="center" vertical="center" wrapText="1"/>
    </xf>
    <xf numFmtId="0" fontId="2" fillId="0" borderId="19" xfId="0" applyFont="1" applyBorder="1" applyAlignment="1">
      <alignment vertical="center" wrapText="1"/>
    </xf>
    <xf numFmtId="0" fontId="2" fillId="0" borderId="8" xfId="0" applyFont="1" applyBorder="1" applyAlignment="1">
      <alignment horizontal="center" vertical="center"/>
    </xf>
    <xf numFmtId="0" fontId="2" fillId="0" borderId="8" xfId="0" applyFont="1" applyBorder="1" applyAlignment="1">
      <alignment vertical="center"/>
    </xf>
    <xf numFmtId="165" fontId="2" fillId="0" borderId="8" xfId="1" applyFont="1" applyBorder="1" applyAlignment="1">
      <alignment horizontal="center" vertical="center" wrapText="1"/>
    </xf>
    <xf numFmtId="167" fontId="1" fillId="0" borderId="0" xfId="0" applyNumberFormat="1" applyFont="1"/>
    <xf numFmtId="166" fontId="0" fillId="0" borderId="0" xfId="0" applyNumberFormat="1"/>
    <xf numFmtId="165" fontId="4" fillId="0" borderId="20" xfId="1" applyFont="1" applyFill="1" applyBorder="1" applyAlignment="1">
      <alignment horizontal="center" vertical="center" wrapText="1"/>
    </xf>
    <xf numFmtId="0" fontId="18" fillId="0" borderId="9" xfId="0" applyFont="1" applyBorder="1" applyAlignment="1">
      <alignment horizontal="center" vertical="center" wrapText="1"/>
    </xf>
    <xf numFmtId="0" fontId="19" fillId="0" borderId="9" xfId="0" applyFont="1" applyBorder="1" applyAlignment="1">
      <alignment vertical="center" wrapText="1"/>
    </xf>
    <xf numFmtId="165" fontId="18" fillId="0" borderId="9" xfId="1" applyFont="1" applyBorder="1" applyAlignment="1">
      <alignment horizontal="center" vertical="center" wrapText="1"/>
    </xf>
    <xf numFmtId="165" fontId="18" fillId="0" borderId="9" xfId="0" applyNumberFormat="1" applyFont="1" applyBorder="1" applyAlignment="1">
      <alignment horizontal="center" vertical="center" wrapText="1"/>
    </xf>
    <xf numFmtId="0" fontId="17" fillId="0" borderId="0" xfId="0" applyFont="1"/>
    <xf numFmtId="0" fontId="20" fillId="0" borderId="9" xfId="0" applyFont="1" applyBorder="1" applyAlignment="1">
      <alignment horizontal="center" vertical="center" wrapText="1"/>
    </xf>
    <xf numFmtId="165" fontId="18" fillId="0" borderId="9" xfId="1" applyFont="1" applyFill="1" applyBorder="1" applyAlignment="1">
      <alignment horizontal="center" vertical="center" wrapText="1"/>
    </xf>
    <xf numFmtId="165" fontId="20" fillId="0" borderId="9" xfId="1" applyFont="1" applyFill="1" applyBorder="1" applyAlignment="1">
      <alignment horizontal="center" vertical="center" wrapText="1"/>
    </xf>
    <xf numFmtId="0" fontId="21" fillId="0" borderId="0" xfId="0" applyFont="1"/>
    <xf numFmtId="169" fontId="21" fillId="0" borderId="0" xfId="0" applyNumberFormat="1" applyFont="1"/>
    <xf numFmtId="0" fontId="19" fillId="0" borderId="9" xfId="0" quotePrefix="1" applyFont="1" applyBorder="1" applyAlignment="1">
      <alignment vertical="center" wrapText="1"/>
    </xf>
    <xf numFmtId="165" fontId="17" fillId="0" borderId="0" xfId="1" applyFont="1" applyFill="1"/>
    <xf numFmtId="165" fontId="2" fillId="0" borderId="9" xfId="1" applyFont="1" applyBorder="1" applyAlignment="1">
      <alignment horizontal="right" vertical="center" wrapText="1"/>
    </xf>
    <xf numFmtId="0" fontId="18" fillId="0" borderId="9" xfId="0" applyFont="1" applyBorder="1" applyAlignment="1">
      <alignment vertical="center" wrapText="1"/>
    </xf>
    <xf numFmtId="0" fontId="5" fillId="0" borderId="0" xfId="0" applyFont="1" applyAlignment="1">
      <alignment vertical="center"/>
    </xf>
    <xf numFmtId="165" fontId="4" fillId="0" borderId="9" xfId="1" applyFont="1" applyBorder="1" applyAlignment="1">
      <alignment horizontal="right" vertical="center" wrapText="1"/>
    </xf>
    <xf numFmtId="165" fontId="18" fillId="0" borderId="9" xfId="1" applyFont="1" applyBorder="1" applyAlignment="1">
      <alignment horizontal="right" vertical="center" wrapText="1"/>
    </xf>
    <xf numFmtId="43" fontId="0" fillId="0" borderId="0" xfId="0" applyNumberFormat="1"/>
    <xf numFmtId="172" fontId="0" fillId="0" borderId="0" xfId="0" applyNumberFormat="1"/>
    <xf numFmtId="170" fontId="0" fillId="0" borderId="0" xfId="0" applyNumberFormat="1"/>
    <xf numFmtId="170" fontId="2" fillId="0" borderId="8" xfId="1" applyNumberFormat="1" applyFont="1" applyBorder="1" applyAlignment="1">
      <alignment vertical="center" wrapText="1"/>
    </xf>
    <xf numFmtId="170" fontId="4" fillId="0" borderId="9" xfId="1" applyNumberFormat="1" applyFont="1" applyBorder="1" applyAlignment="1">
      <alignment vertical="center" wrapText="1"/>
    </xf>
    <xf numFmtId="170" fontId="2" fillId="0" borderId="9" xfId="1" applyNumberFormat="1" applyFont="1" applyBorder="1" applyAlignment="1">
      <alignment vertical="center" wrapText="1"/>
    </xf>
    <xf numFmtId="0" fontId="23" fillId="0" borderId="0" xfId="0" applyFont="1" applyAlignment="1">
      <alignment horizontal="right" vertical="center"/>
    </xf>
    <xf numFmtId="41" fontId="0" fillId="0" borderId="0" xfId="3" applyFont="1"/>
    <xf numFmtId="0" fontId="2" fillId="0" borderId="9" xfId="0" applyFont="1" applyBorder="1" applyAlignment="1">
      <alignment horizontal="right" vertical="center" wrapText="1"/>
    </xf>
    <xf numFmtId="173" fontId="1" fillId="0" borderId="0" xfId="0" applyNumberFormat="1" applyFont="1"/>
    <xf numFmtId="167" fontId="1" fillId="0" borderId="0" xfId="0" applyNumberFormat="1" applyFont="1" applyAlignment="1">
      <alignment horizontal="right"/>
    </xf>
    <xf numFmtId="0" fontId="2" fillId="0" borderId="19" xfId="0" applyFont="1" applyBorder="1" applyAlignment="1">
      <alignment horizontal="center" vertical="center" wrapText="1"/>
    </xf>
    <xf numFmtId="0" fontId="2" fillId="0" borderId="8" xfId="0" applyFont="1" applyBorder="1" applyAlignment="1">
      <alignment horizontal="center" wrapText="1"/>
    </xf>
    <xf numFmtId="0" fontId="2" fillId="0" borderId="8" xfId="0" applyFont="1" applyBorder="1" applyAlignment="1">
      <alignment wrapText="1"/>
    </xf>
    <xf numFmtId="166" fontId="2" fillId="0" borderId="8" xfId="0" applyNumberFormat="1" applyFont="1" applyBorder="1" applyAlignment="1">
      <alignment horizontal="center" wrapText="1"/>
    </xf>
    <xf numFmtId="0" fontId="2" fillId="0" borderId="9" xfId="0" applyFont="1" applyBorder="1" applyAlignment="1">
      <alignment horizontal="center" wrapText="1"/>
    </xf>
    <xf numFmtId="0" fontId="2" fillId="0" borderId="9" xfId="0" applyFont="1" applyBorder="1" applyAlignment="1">
      <alignment wrapText="1"/>
    </xf>
    <xf numFmtId="165" fontId="2" fillId="0" borderId="9" xfId="1" applyFont="1" applyBorder="1" applyAlignment="1">
      <alignment horizontal="center" wrapText="1"/>
    </xf>
    <xf numFmtId="166" fontId="2" fillId="0" borderId="9" xfId="1" applyNumberFormat="1" applyFont="1" applyBorder="1" applyAlignment="1">
      <alignment horizontal="center" wrapText="1"/>
    </xf>
    <xf numFmtId="170" fontId="2" fillId="0" borderId="9" xfId="0" applyNumberFormat="1" applyFont="1" applyBorder="1" applyAlignment="1">
      <alignment horizontal="center" wrapText="1"/>
    </xf>
    <xf numFmtId="166" fontId="2" fillId="0" borderId="9" xfId="0" applyNumberFormat="1" applyFont="1" applyBorder="1" applyAlignment="1">
      <alignment horizontal="center" wrapText="1"/>
    </xf>
    <xf numFmtId="0" fontId="4" fillId="0" borderId="9" xfId="0" applyFont="1" applyBorder="1" applyAlignment="1">
      <alignment horizontal="center" wrapText="1"/>
    </xf>
    <xf numFmtId="0" fontId="3" fillId="0" borderId="9" xfId="0" applyFont="1" applyBorder="1" applyAlignment="1">
      <alignment wrapText="1"/>
    </xf>
    <xf numFmtId="165" fontId="4" fillId="0" borderId="9" xfId="1" applyFont="1" applyBorder="1" applyAlignment="1">
      <alignment horizontal="center" wrapText="1"/>
    </xf>
    <xf numFmtId="166" fontId="4" fillId="0" borderId="9" xfId="0" applyNumberFormat="1" applyFont="1" applyBorder="1" applyAlignment="1">
      <alignment horizontal="center" wrapText="1"/>
    </xf>
    <xf numFmtId="167" fontId="4" fillId="0" borderId="9" xfId="1" applyNumberFormat="1" applyFont="1" applyBorder="1" applyAlignment="1">
      <alignment horizontal="center" wrapText="1"/>
    </xf>
    <xf numFmtId="9" fontId="4" fillId="0" borderId="9" xfId="2" applyFont="1" applyBorder="1" applyAlignment="1">
      <alignment horizontal="right" wrapText="1"/>
    </xf>
    <xf numFmtId="168" fontId="4" fillId="0" borderId="9" xfId="2" applyNumberFormat="1" applyFont="1" applyBorder="1" applyAlignment="1">
      <alignment horizontal="center" wrapText="1"/>
    </xf>
    <xf numFmtId="0" fontId="4" fillId="0" borderId="9" xfId="0" applyFont="1" applyBorder="1" applyAlignment="1">
      <alignment wrapText="1"/>
    </xf>
    <xf numFmtId="174" fontId="0" fillId="0" borderId="9" xfId="0" applyNumberFormat="1" applyBorder="1"/>
    <xf numFmtId="171" fontId="22" fillId="0" borderId="9" xfId="1" applyNumberFormat="1" applyFont="1" applyFill="1" applyBorder="1" applyAlignment="1">
      <alignment horizontal="left" wrapText="1"/>
    </xf>
    <xf numFmtId="0" fontId="22" fillId="0" borderId="9" xfId="0" applyFont="1" applyBorder="1" applyAlignment="1">
      <alignment horizontal="left" wrapText="1"/>
    </xf>
    <xf numFmtId="171" fontId="22" fillId="0" borderId="9" xfId="1" quotePrefix="1" applyNumberFormat="1" applyFont="1" applyFill="1" applyBorder="1" applyAlignment="1">
      <alignment horizontal="left" wrapText="1"/>
    </xf>
    <xf numFmtId="0" fontId="7" fillId="0" borderId="9" xfId="0" applyFont="1" applyBorder="1" applyAlignment="1">
      <alignment wrapText="1"/>
    </xf>
    <xf numFmtId="165" fontId="2" fillId="0" borderId="9" xfId="0" applyNumberFormat="1" applyFont="1" applyBorder="1" applyAlignment="1">
      <alignment horizontal="center" wrapText="1"/>
    </xf>
    <xf numFmtId="0" fontId="2" fillId="0" borderId="10" xfId="0" applyFont="1" applyBorder="1" applyAlignment="1">
      <alignment horizontal="center" wrapText="1"/>
    </xf>
    <xf numFmtId="0" fontId="2" fillId="0" borderId="10" xfId="0" applyFont="1" applyBorder="1" applyAlignment="1">
      <alignment wrapText="1"/>
    </xf>
    <xf numFmtId="0" fontId="4" fillId="0" borderId="10" xfId="0" applyFont="1" applyBorder="1" applyAlignment="1">
      <alignment horizontal="center" wrapText="1"/>
    </xf>
    <xf numFmtId="167" fontId="4" fillId="0" borderId="10" xfId="1" applyNumberFormat="1" applyFont="1" applyBorder="1" applyAlignment="1">
      <alignment horizontal="center" wrapText="1"/>
    </xf>
    <xf numFmtId="0" fontId="2" fillId="0" borderId="21" xfId="0" applyFont="1" applyBorder="1" applyAlignment="1">
      <alignment horizontal="center" vertical="center" wrapText="1"/>
    </xf>
    <xf numFmtId="0" fontId="2" fillId="0" borderId="21" xfId="0" applyFont="1" applyBorder="1" applyAlignment="1">
      <alignment vertical="center" wrapText="1"/>
    </xf>
    <xf numFmtId="9" fontId="4" fillId="0" borderId="8" xfId="2" applyFont="1" applyBorder="1" applyAlignment="1">
      <alignment horizontal="right" wrapText="1"/>
    </xf>
    <xf numFmtId="168" fontId="4" fillId="0" borderId="8" xfId="2" applyNumberFormat="1" applyFont="1" applyBorder="1" applyAlignment="1">
      <alignment horizontal="center" wrapText="1"/>
    </xf>
    <xf numFmtId="166" fontId="4" fillId="0" borderId="9" xfId="1" applyNumberFormat="1" applyFont="1" applyBorder="1" applyAlignment="1">
      <alignment horizontal="center" wrapText="1"/>
    </xf>
    <xf numFmtId="166" fontId="0" fillId="0" borderId="9" xfId="0" applyNumberFormat="1" applyBorder="1"/>
    <xf numFmtId="166" fontId="4" fillId="0" borderId="9" xfId="3" applyNumberFormat="1" applyFont="1" applyBorder="1" applyAlignment="1">
      <alignment horizontal="center" wrapText="1"/>
    </xf>
    <xf numFmtId="175" fontId="28" fillId="0" borderId="0" xfId="5" applyNumberFormat="1" applyFont="1" applyAlignment="1">
      <alignment vertical="center"/>
    </xf>
    <xf numFmtId="175" fontId="29" fillId="0" borderId="0" xfId="1" applyNumberFormat="1" applyFont="1" applyAlignment="1">
      <alignment vertical="center"/>
    </xf>
    <xf numFmtId="175" fontId="28" fillId="0" borderId="18" xfId="1" applyNumberFormat="1" applyFont="1" applyBorder="1" applyAlignment="1">
      <alignment vertical="center"/>
    </xf>
    <xf numFmtId="175" fontId="30" fillId="0" borderId="18" xfId="1" applyNumberFormat="1" applyFont="1" applyBorder="1" applyAlignment="1">
      <alignment horizontal="right" vertical="center"/>
    </xf>
    <xf numFmtId="175" fontId="29" fillId="0" borderId="0" xfId="5" applyNumberFormat="1" applyFont="1" applyAlignment="1">
      <alignment horizontal="center" vertical="center"/>
    </xf>
    <xf numFmtId="175" fontId="29" fillId="0" borderId="3" xfId="1" applyNumberFormat="1" applyFont="1" applyBorder="1" applyAlignment="1">
      <alignment horizontal="center" vertical="center" wrapText="1"/>
    </xf>
    <xf numFmtId="175" fontId="29" fillId="0" borderId="3" xfId="1" applyNumberFormat="1" applyFont="1" applyBorder="1" applyAlignment="1">
      <alignment horizontal="center" vertical="center"/>
    </xf>
    <xf numFmtId="3" fontId="29" fillId="0" borderId="3" xfId="1" applyNumberFormat="1" applyFont="1" applyBorder="1" applyAlignment="1">
      <alignment horizontal="center" vertical="center" wrapText="1"/>
    </xf>
    <xf numFmtId="0" fontId="29" fillId="0" borderId="9" xfId="0" applyFont="1" applyBorder="1" applyAlignment="1">
      <alignment horizontal="center" vertical="center"/>
    </xf>
    <xf numFmtId="0" fontId="29" fillId="0" borderId="9" xfId="0" applyFont="1" applyBorder="1" applyAlignment="1">
      <alignment horizontal="left" vertical="center"/>
    </xf>
    <xf numFmtId="171" fontId="29" fillId="0" borderId="9" xfId="1" applyNumberFormat="1" applyFont="1" applyBorder="1" applyAlignment="1">
      <alignment vertical="center"/>
    </xf>
    <xf numFmtId="175" fontId="29" fillId="0" borderId="0" xfId="5" applyNumberFormat="1" applyFont="1" applyAlignment="1">
      <alignment vertical="center"/>
    </xf>
    <xf numFmtId="0" fontId="28" fillId="0" borderId="9" xfId="0" applyFont="1" applyBorder="1" applyAlignment="1">
      <alignment horizontal="center" vertical="center"/>
    </xf>
    <xf numFmtId="0" fontId="28" fillId="0" borderId="9" xfId="0" applyFont="1" applyBorder="1" applyAlignment="1">
      <alignment vertical="center"/>
    </xf>
    <xf numFmtId="171" fontId="28" fillId="0" borderId="9" xfId="1" applyNumberFormat="1" applyFont="1" applyBorder="1" applyAlignment="1">
      <alignment vertical="center"/>
    </xf>
    <xf numFmtId="0" fontId="29" fillId="0" borderId="12" xfId="0" applyFont="1" applyBorder="1" applyAlignment="1">
      <alignment horizontal="center" vertical="center"/>
    </xf>
    <xf numFmtId="0" fontId="29" fillId="0" borderId="12" xfId="0" applyFont="1" applyBorder="1" applyAlignment="1">
      <alignment vertical="center"/>
    </xf>
    <xf numFmtId="3" fontId="29" fillId="0" borderId="12" xfId="1" applyNumberFormat="1" applyFont="1" applyBorder="1" applyAlignment="1">
      <alignment vertical="center"/>
    </xf>
    <xf numFmtId="175" fontId="28" fillId="0" borderId="0" xfId="1" applyNumberFormat="1" applyFont="1" applyBorder="1" applyAlignment="1">
      <alignment vertical="center"/>
    </xf>
    <xf numFmtId="175" fontId="28" fillId="0" borderId="0" xfId="1" applyNumberFormat="1" applyFont="1" applyAlignment="1">
      <alignment vertical="center"/>
    </xf>
    <xf numFmtId="175" fontId="28" fillId="0" borderId="0" xfId="5" quotePrefix="1" applyNumberFormat="1" applyFont="1" applyAlignment="1">
      <alignment horizontal="center" vertical="center"/>
    </xf>
    <xf numFmtId="0" fontId="28" fillId="0" borderId="0" xfId="0" applyFont="1" applyAlignment="1">
      <alignment vertical="center"/>
    </xf>
    <xf numFmtId="175" fontId="28" fillId="0" borderId="0" xfId="5" applyNumberFormat="1" applyFont="1" applyAlignment="1">
      <alignment horizontal="center" vertical="center"/>
    </xf>
    <xf numFmtId="0" fontId="28" fillId="0" borderId="3" xfId="0" applyFont="1" applyBorder="1" applyAlignment="1">
      <alignment horizontal="center" vertical="center" wrapText="1"/>
    </xf>
    <xf numFmtId="0" fontId="28" fillId="0" borderId="8" xfId="0" applyFont="1" applyBorder="1" applyAlignment="1">
      <alignment horizontal="center" vertical="center"/>
    </xf>
    <xf numFmtId="0" fontId="29" fillId="0" borderId="8" xfId="0" applyFont="1" applyBorder="1" applyAlignment="1">
      <alignment horizontal="center" vertical="center"/>
    </xf>
    <xf numFmtId="171" fontId="29" fillId="0" borderId="8" xfId="1" applyNumberFormat="1" applyFont="1" applyBorder="1" applyAlignment="1">
      <alignment vertical="center"/>
    </xf>
    <xf numFmtId="3" fontId="28" fillId="0" borderId="0" xfId="0" applyNumberFormat="1" applyFont="1" applyAlignment="1">
      <alignment vertical="center"/>
    </xf>
    <xf numFmtId="0" fontId="29" fillId="0" borderId="9" xfId="0" applyFont="1" applyBorder="1" applyAlignment="1">
      <alignment vertical="center"/>
    </xf>
    <xf numFmtId="171" fontId="28" fillId="0" borderId="9" xfId="1" applyNumberFormat="1" applyFont="1" applyBorder="1" applyAlignment="1">
      <alignment horizontal="right" vertical="center"/>
    </xf>
    <xf numFmtId="0" fontId="30" fillId="0" borderId="9" xfId="0" applyFont="1" applyBorder="1" applyAlignment="1">
      <alignment horizontal="center" vertical="center"/>
    </xf>
    <xf numFmtId="0" fontId="30" fillId="0" borderId="9" xfId="0" applyFont="1" applyBorder="1" applyAlignment="1">
      <alignment vertical="center" wrapText="1"/>
    </xf>
    <xf numFmtId="171" fontId="30" fillId="0" borderId="9" xfId="1" applyNumberFormat="1" applyFont="1" applyBorder="1" applyAlignment="1">
      <alignment vertical="center"/>
    </xf>
    <xf numFmtId="171" fontId="30" fillId="0" borderId="9" xfId="1" applyNumberFormat="1" applyFont="1" applyBorder="1" applyAlignment="1">
      <alignment horizontal="right" vertical="center"/>
    </xf>
    <xf numFmtId="0" fontId="30" fillId="0" borderId="0" xfId="0" applyFont="1" applyAlignment="1">
      <alignment vertical="center"/>
    </xf>
    <xf numFmtId="0" fontId="28" fillId="0" borderId="9" xfId="0" applyFont="1" applyBorder="1" applyAlignment="1">
      <alignment vertical="center" wrapText="1"/>
    </xf>
    <xf numFmtId="171" fontId="29" fillId="0" borderId="9" xfId="1" applyNumberFormat="1" applyFont="1" applyBorder="1" applyAlignment="1">
      <alignment horizontal="right" vertical="center"/>
    </xf>
    <xf numFmtId="0" fontId="29" fillId="0" borderId="0" xfId="0" applyFont="1" applyAlignment="1">
      <alignment vertical="center"/>
    </xf>
    <xf numFmtId="171" fontId="28" fillId="0" borderId="0" xfId="0" applyNumberFormat="1" applyFont="1" applyAlignment="1">
      <alignment vertical="center"/>
    </xf>
    <xf numFmtId="0" fontId="28" fillId="0" borderId="12" xfId="0" applyFont="1" applyBorder="1" applyAlignment="1">
      <alignment vertical="center"/>
    </xf>
    <xf numFmtId="175" fontId="31" fillId="0" borderId="22" xfId="1" applyNumberFormat="1" applyFont="1" applyBorder="1" applyAlignment="1">
      <alignment vertical="center"/>
    </xf>
    <xf numFmtId="175" fontId="31" fillId="0" borderId="12" xfId="1" applyNumberFormat="1" applyFont="1" applyBorder="1" applyAlignment="1">
      <alignment vertical="center"/>
    </xf>
    <xf numFmtId="0" fontId="33" fillId="0" borderId="0" xfId="0" applyFont="1" applyAlignment="1">
      <alignment vertical="center"/>
    </xf>
    <xf numFmtId="0" fontId="33"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center" wrapText="1"/>
    </xf>
    <xf numFmtId="0" fontId="4" fillId="0" borderId="0" xfId="0" applyFont="1" applyAlignment="1">
      <alignment horizontal="center" vertical="center" wrapText="1"/>
    </xf>
    <xf numFmtId="165" fontId="2" fillId="0" borderId="8" xfId="1" applyFont="1" applyBorder="1" applyAlignment="1">
      <alignment horizontal="center" vertical="center"/>
    </xf>
    <xf numFmtId="165" fontId="2" fillId="0" borderId="10" xfId="1" applyFont="1" applyBorder="1" applyAlignment="1">
      <alignment horizontal="right" vertical="center" wrapText="1"/>
    </xf>
    <xf numFmtId="165" fontId="4" fillId="0" borderId="10" xfId="1" applyFont="1" applyBorder="1" applyAlignment="1">
      <alignment horizontal="center" vertical="center" wrapText="1"/>
    </xf>
    <xf numFmtId="165" fontId="2" fillId="0" borderId="0" xfId="1" applyFont="1" applyBorder="1" applyAlignment="1">
      <alignment horizontal="right" vertical="center" wrapText="1"/>
    </xf>
    <xf numFmtId="165" fontId="4" fillId="0" borderId="0" xfId="1" applyFont="1" applyBorder="1" applyAlignment="1">
      <alignment horizontal="center" vertical="center" wrapText="1"/>
    </xf>
    <xf numFmtId="165" fontId="17" fillId="0" borderId="0" xfId="0" applyNumberFormat="1" applyFont="1"/>
    <xf numFmtId="4" fontId="0" fillId="0" borderId="0" xfId="0" applyNumberFormat="1"/>
    <xf numFmtId="168" fontId="2" fillId="0" borderId="8" xfId="2" applyNumberFormat="1" applyFont="1" applyBorder="1" applyAlignment="1">
      <alignment horizontal="center" vertical="center" wrapText="1"/>
    </xf>
    <xf numFmtId="0" fontId="36" fillId="0" borderId="0" xfId="0" applyFont="1"/>
    <xf numFmtId="0" fontId="38" fillId="0" borderId="0" xfId="0" applyFont="1"/>
    <xf numFmtId="0" fontId="37" fillId="0" borderId="0" xfId="0" applyFont="1" applyAlignment="1">
      <alignment horizontal="right" vertical="center"/>
    </xf>
    <xf numFmtId="167" fontId="38" fillId="0" borderId="0" xfId="1" applyNumberFormat="1" applyFont="1"/>
    <xf numFmtId="0" fontId="37" fillId="0" borderId="0" xfId="0" applyFont="1" applyAlignment="1">
      <alignment vertical="center"/>
    </xf>
    <xf numFmtId="0" fontId="40" fillId="0" borderId="0" xfId="0" applyFont="1"/>
    <xf numFmtId="170" fontId="22" fillId="0" borderId="9" xfId="1" applyNumberFormat="1" applyFont="1" applyBorder="1" applyAlignment="1">
      <alignment vertical="center" wrapText="1"/>
    </xf>
    <xf numFmtId="170" fontId="22" fillId="0" borderId="9" xfId="1" applyNumberFormat="1" applyFont="1" applyBorder="1" applyAlignment="1">
      <alignment horizontal="right" vertical="center" wrapText="1"/>
    </xf>
    <xf numFmtId="170" fontId="25" fillId="0" borderId="9" xfId="1" applyNumberFormat="1" applyFont="1" applyBorder="1" applyAlignment="1">
      <alignment horizontal="right" vertical="top" shrinkToFit="1"/>
    </xf>
    <xf numFmtId="170" fontId="22" fillId="0" borderId="9" xfId="1" applyNumberFormat="1" applyFont="1" applyBorder="1" applyAlignment="1">
      <alignment horizontal="right" vertical="top" wrapText="1"/>
    </xf>
    <xf numFmtId="170" fontId="4" fillId="0" borderId="10" xfId="1" applyNumberFormat="1" applyFont="1" applyBorder="1" applyAlignment="1">
      <alignment vertical="center" wrapText="1"/>
    </xf>
    <xf numFmtId="170" fontId="4" fillId="0" borderId="21" xfId="1" applyNumberFormat="1" applyFont="1" applyBorder="1" applyAlignment="1">
      <alignment vertical="center" wrapText="1"/>
    </xf>
    <xf numFmtId="170" fontId="4" fillId="0" borderId="19" xfId="1" applyNumberFormat="1" applyFont="1" applyBorder="1" applyAlignment="1">
      <alignment vertical="center" wrapText="1"/>
    </xf>
    <xf numFmtId="170" fontId="0" fillId="0" borderId="0" xfId="1" applyNumberFormat="1" applyFont="1"/>
    <xf numFmtId="170" fontId="0" fillId="0" borderId="0" xfId="1" applyNumberFormat="1" applyFont="1" applyAlignment="1">
      <alignment wrapText="1"/>
    </xf>
    <xf numFmtId="176" fontId="0" fillId="0" borderId="0" xfId="0" applyNumberFormat="1"/>
    <xf numFmtId="177" fontId="4" fillId="0" borderId="8" xfId="1" applyNumberFormat="1" applyFont="1" applyBorder="1" applyAlignment="1">
      <alignment vertical="center" wrapText="1"/>
    </xf>
    <xf numFmtId="177" fontId="4" fillId="0" borderId="9" xfId="1" applyNumberFormat="1" applyFont="1" applyBorder="1" applyAlignment="1">
      <alignment vertical="center" wrapText="1"/>
    </xf>
    <xf numFmtId="177" fontId="4" fillId="0" borderId="10" xfId="1" applyNumberFormat="1" applyFont="1" applyBorder="1" applyAlignment="1">
      <alignment vertical="center" wrapText="1"/>
    </xf>
    <xf numFmtId="176" fontId="1" fillId="0" borderId="0" xfId="0" applyNumberFormat="1" applyFont="1"/>
    <xf numFmtId="170" fontId="35" fillId="0" borderId="9" xfId="1" applyNumberFormat="1" applyFont="1" applyBorder="1" applyAlignment="1">
      <alignment horizontal="right" vertical="center" wrapText="1"/>
    </xf>
    <xf numFmtId="170" fontId="35" fillId="0" borderId="9" xfId="1" applyNumberFormat="1" applyFont="1" applyBorder="1" applyAlignment="1">
      <alignment vertical="center" wrapText="1"/>
    </xf>
    <xf numFmtId="177" fontId="41" fillId="0" borderId="9" xfId="1" applyNumberFormat="1" applyFont="1" applyBorder="1" applyAlignment="1">
      <alignment vertical="center" wrapText="1"/>
    </xf>
    <xf numFmtId="170" fontId="24" fillId="0" borderId="9" xfId="1" applyNumberFormat="1" applyFont="1" applyFill="1" applyBorder="1" applyAlignment="1">
      <alignment horizontal="right" vertical="center" wrapText="1"/>
    </xf>
    <xf numFmtId="170" fontId="41" fillId="0" borderId="9" xfId="1" applyNumberFormat="1" applyFont="1" applyBorder="1" applyAlignment="1">
      <alignment horizontal="right" vertical="top" shrinkToFit="1"/>
    </xf>
    <xf numFmtId="170" fontId="24" fillId="0" borderId="9" xfId="1" applyNumberFormat="1" applyFont="1" applyFill="1" applyBorder="1" applyAlignment="1">
      <alignment vertical="center" wrapText="1"/>
    </xf>
    <xf numFmtId="170" fontId="41" fillId="0" borderId="9" xfId="1" applyNumberFormat="1" applyFont="1" applyBorder="1" applyAlignment="1">
      <alignment horizontal="right" vertical="center" wrapText="1"/>
    </xf>
    <xf numFmtId="170" fontId="41" fillId="0" borderId="9" xfId="1" applyNumberFormat="1" applyFont="1" applyBorder="1" applyAlignment="1">
      <alignment vertical="center" wrapText="1"/>
    </xf>
    <xf numFmtId="170" fontId="35" fillId="0" borderId="9" xfId="1" applyNumberFormat="1" applyFont="1" applyBorder="1" applyAlignment="1">
      <alignment horizontal="right" vertical="top" shrinkToFit="1"/>
    </xf>
    <xf numFmtId="9" fontId="4" fillId="0" borderId="8" xfId="2" applyFont="1" applyBorder="1" applyAlignment="1">
      <alignment vertical="center" wrapText="1"/>
    </xf>
    <xf numFmtId="9" fontId="4" fillId="0" borderId="9" xfId="2" applyFont="1" applyBorder="1" applyAlignment="1">
      <alignment vertical="center" wrapText="1"/>
    </xf>
    <xf numFmtId="9" fontId="2" fillId="0" borderId="9" xfId="2" applyFont="1" applyBorder="1" applyAlignment="1">
      <alignment vertical="center" wrapText="1"/>
    </xf>
    <xf numFmtId="9" fontId="4" fillId="0" borderId="10" xfId="2" applyFont="1" applyBorder="1" applyAlignment="1">
      <alignment vertical="center" wrapText="1"/>
    </xf>
    <xf numFmtId="9" fontId="4" fillId="0" borderId="21" xfId="2" applyFont="1" applyBorder="1" applyAlignment="1">
      <alignment vertical="center" wrapText="1"/>
    </xf>
    <xf numFmtId="9" fontId="4" fillId="0" borderId="19" xfId="2" applyFont="1" applyBorder="1" applyAlignment="1">
      <alignment vertical="center" wrapText="1"/>
    </xf>
    <xf numFmtId="177" fontId="4" fillId="0" borderId="8" xfId="0" applyNumberFormat="1" applyFont="1" applyBorder="1" applyAlignment="1">
      <alignment horizontal="center" wrapText="1"/>
    </xf>
    <xf numFmtId="177" fontId="4" fillId="0" borderId="9" xfId="0" applyNumberFormat="1" applyFont="1" applyBorder="1" applyAlignment="1">
      <alignment horizontal="center" wrapText="1"/>
    </xf>
    <xf numFmtId="177" fontId="2" fillId="0" borderId="9" xfId="1" applyNumberFormat="1" applyFont="1" applyBorder="1" applyAlignment="1">
      <alignment horizontal="center" wrapText="1"/>
    </xf>
    <xf numFmtId="177" fontId="0" fillId="0" borderId="9" xfId="0" applyNumberFormat="1" applyBorder="1"/>
    <xf numFmtId="177" fontId="4" fillId="0" borderId="9" xfId="1" applyNumberFormat="1" applyFont="1" applyBorder="1" applyAlignment="1">
      <alignment horizontal="center" wrapText="1"/>
    </xf>
    <xf numFmtId="177" fontId="4" fillId="0" borderId="9" xfId="3" applyNumberFormat="1" applyFont="1" applyBorder="1" applyAlignment="1">
      <alignment horizontal="center" wrapText="1"/>
    </xf>
    <xf numFmtId="177" fontId="4" fillId="0" borderId="10" xfId="0" applyNumberFormat="1" applyFont="1" applyBorder="1" applyAlignment="1">
      <alignment horizontal="center" wrapText="1"/>
    </xf>
    <xf numFmtId="177" fontId="4" fillId="0" borderId="10" xfId="1" applyNumberFormat="1" applyFont="1" applyBorder="1" applyAlignment="1">
      <alignment horizontal="center" wrapText="1"/>
    </xf>
    <xf numFmtId="170" fontId="41" fillId="0" borderId="9" xfId="1" applyNumberFormat="1" applyFont="1" applyBorder="1" applyAlignment="1">
      <alignment horizontal="right" vertical="center" shrinkToFit="1"/>
    </xf>
    <xf numFmtId="4" fontId="42" fillId="0" borderId="0" xfId="0" applyNumberFormat="1" applyFont="1"/>
    <xf numFmtId="3" fontId="43" fillId="0" borderId="0" xfId="0" applyNumberFormat="1" applyFont="1" applyAlignment="1">
      <alignment vertical="center"/>
    </xf>
    <xf numFmtId="0" fontId="37"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39"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9" fillId="0" borderId="16" xfId="0" applyFont="1" applyBorder="1" applyAlignment="1">
      <alignment horizontal="justify" vertical="center" wrapText="1"/>
    </xf>
    <xf numFmtId="0" fontId="32" fillId="0" borderId="0" xfId="0" applyFont="1" applyAlignment="1">
      <alignment horizontal="center" vertical="center"/>
    </xf>
    <xf numFmtId="0" fontId="34" fillId="0" borderId="0" xfId="0" applyFont="1" applyAlignment="1">
      <alignment horizontal="center" vertical="center"/>
    </xf>
    <xf numFmtId="0" fontId="28" fillId="0" borderId="0" xfId="0" applyFont="1" applyAlignment="1">
      <alignment horizontal="right" vertical="center"/>
    </xf>
    <xf numFmtId="0" fontId="29" fillId="0" borderId="0" xfId="0" applyFont="1" applyAlignment="1">
      <alignment horizontal="center" vertical="center"/>
    </xf>
    <xf numFmtId="171" fontId="30" fillId="0" borderId="0" xfId="1" applyNumberFormat="1" applyFont="1" applyAlignment="1">
      <alignment horizontal="center" vertical="center"/>
    </xf>
    <xf numFmtId="0" fontId="30" fillId="0" borderId="18" xfId="0" applyFont="1" applyBorder="1" applyAlignment="1">
      <alignment horizontal="right" vertical="center"/>
    </xf>
    <xf numFmtId="0" fontId="29" fillId="0" borderId="3" xfId="0" applyFont="1" applyBorder="1" applyAlignment="1">
      <alignment horizontal="center" vertical="center" wrapText="1"/>
    </xf>
    <xf numFmtId="0" fontId="28" fillId="0" borderId="3" xfId="0" quotePrefix="1" applyFont="1" applyBorder="1" applyAlignment="1">
      <alignment horizontal="center" vertical="center" wrapText="1"/>
    </xf>
    <xf numFmtId="0" fontId="29" fillId="0" borderId="3" xfId="0" applyFont="1" applyBorder="1" applyAlignment="1">
      <alignment horizontal="center" vertical="center"/>
    </xf>
    <xf numFmtId="0" fontId="28" fillId="0" borderId="3" xfId="0" applyFont="1" applyBorder="1" applyAlignment="1">
      <alignment horizontal="center" vertical="center"/>
    </xf>
    <xf numFmtId="0" fontId="28" fillId="0" borderId="3" xfId="0" applyFont="1" applyBorder="1" applyAlignment="1">
      <alignment horizontal="center" vertical="center" wrapText="1"/>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29" fillId="0" borderId="14" xfId="0" applyFont="1" applyBorder="1" applyAlignment="1">
      <alignment horizontal="center" vertical="center"/>
    </xf>
    <xf numFmtId="0" fontId="28" fillId="0" borderId="0" xfId="0" applyFont="1" applyAlignment="1">
      <alignment horizontal="justify" vertical="center" wrapText="1"/>
    </xf>
    <xf numFmtId="0" fontId="29" fillId="0" borderId="0" xfId="1" applyNumberFormat="1" applyFont="1" applyAlignment="1">
      <alignment horizontal="center" vertical="center"/>
    </xf>
    <xf numFmtId="0" fontId="30" fillId="0" borderId="0" xfId="1" applyNumberFormat="1" applyFont="1" applyAlignment="1">
      <alignment horizontal="center" vertical="center"/>
    </xf>
    <xf numFmtId="0" fontId="28" fillId="0" borderId="0" xfId="0" applyFont="1" applyAlignment="1">
      <alignment horizontal="lef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cellXfs>
  <cellStyles count="6">
    <cellStyle name="Comma" xfId="1" builtinId="3"/>
    <cellStyle name="Comma [0]" xfId="3" builtinId="6"/>
    <cellStyle name="Comma [0] 2 2" xfId="4" xr:uid="{00000000-0005-0000-0000-000002000000}"/>
    <cellStyle name="Comma 2" xfId="5" xr:uid="{00000000-0005-0000-0000-000003000000}"/>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M&#432;&#7901;ng%20Bang%20M&#7899;i\Ph&#242;ng%20Kinh%20t&#7871;\Ph&#226;n%20b&#7893;%202026\X&#227;%20M&#432;&#7901;ng%20Bang\DT%20thu,%20chi%20M&#432;&#7901;ng%20Bang%20202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u"/>
      <sheetName val="Chi"/>
    </sheetNames>
    <sheetDataSet>
      <sheetData sheetId="0">
        <row r="3">
          <cell r="A3" t="str">
            <v>XÃ MƯỜNG BANG</v>
          </cell>
        </row>
        <row r="4">
          <cell r="A4" t="str">
            <v>(Kèm theo Tờ trình số               /TTr-UBND ngày        /12/2025 của UBND xã Mường Bang)</v>
          </cell>
        </row>
        <row r="8">
          <cell r="C8">
            <v>115409</v>
          </cell>
        </row>
      </sheetData>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K46"/>
  <sheetViews>
    <sheetView tabSelected="1" view="pageBreakPreview" zoomScale="85" zoomScaleNormal="100" zoomScaleSheetLayoutView="85" workbookViewId="0">
      <selection activeCell="A4" sqref="A4:H4"/>
    </sheetView>
  </sheetViews>
  <sheetFormatPr defaultRowHeight="15" x14ac:dyDescent="0.25"/>
  <cols>
    <col min="1" max="1" width="6.5703125" customWidth="1"/>
    <col min="2" max="2" width="48.28515625" customWidth="1"/>
    <col min="3" max="3" width="12" customWidth="1"/>
    <col min="4" max="4" width="12.5703125" customWidth="1"/>
    <col min="5" max="5" width="12.7109375" customWidth="1"/>
    <col min="6" max="6" width="13.28515625" customWidth="1"/>
    <col min="7" max="7" width="11.85546875" customWidth="1"/>
    <col min="8" max="8" width="7.5703125" customWidth="1"/>
    <col min="9" max="9" width="19.28515625" customWidth="1"/>
    <col min="10" max="10" width="21.85546875" customWidth="1"/>
    <col min="11" max="11" width="19.28515625" bestFit="1" customWidth="1"/>
  </cols>
  <sheetData>
    <row r="1" spans="1:11" s="187" customFormat="1" ht="15.75" x14ac:dyDescent="0.25">
      <c r="A1" s="233" t="s">
        <v>232</v>
      </c>
      <c r="B1" s="233"/>
      <c r="C1" s="233"/>
      <c r="D1" s="233"/>
      <c r="E1" s="233"/>
      <c r="F1" s="233"/>
      <c r="G1" s="233"/>
      <c r="H1" s="233"/>
    </row>
    <row r="2" spans="1:11" s="187" customFormat="1" ht="15.75" x14ac:dyDescent="0.25">
      <c r="A2" s="188"/>
      <c r="B2" s="188"/>
      <c r="C2" s="188"/>
      <c r="D2" s="188"/>
      <c r="E2" s="188"/>
      <c r="F2" s="188"/>
      <c r="G2" s="188"/>
      <c r="H2" s="189" t="s">
        <v>251</v>
      </c>
    </row>
    <row r="3" spans="1:11" ht="18.75" x14ac:dyDescent="0.25">
      <c r="A3" s="234" t="s">
        <v>284</v>
      </c>
      <c r="B3" s="234"/>
      <c r="C3" s="234"/>
      <c r="D3" s="234"/>
      <c r="E3" s="234"/>
      <c r="F3" s="234"/>
      <c r="G3" s="234"/>
      <c r="H3" s="234"/>
    </row>
    <row r="4" spans="1:11" ht="15.75" x14ac:dyDescent="0.25">
      <c r="A4" s="235" t="s">
        <v>339</v>
      </c>
      <c r="B4" s="235"/>
      <c r="C4" s="235"/>
      <c r="D4" s="235"/>
      <c r="E4" s="235"/>
      <c r="F4" s="235"/>
      <c r="G4" s="235"/>
      <c r="H4" s="235"/>
    </row>
    <row r="5" spans="1:11" x14ac:dyDescent="0.25">
      <c r="H5" s="3"/>
    </row>
    <row r="6" spans="1:11" ht="18.600000000000001" customHeight="1" x14ac:dyDescent="0.25">
      <c r="H6" s="92" t="s">
        <v>3</v>
      </c>
    </row>
    <row r="7" spans="1:11" ht="30.6" customHeight="1" x14ac:dyDescent="0.25">
      <c r="A7" s="238" t="s">
        <v>4</v>
      </c>
      <c r="B7" s="238" t="s">
        <v>5</v>
      </c>
      <c r="C7" s="238" t="s">
        <v>280</v>
      </c>
      <c r="D7" s="238" t="s">
        <v>303</v>
      </c>
      <c r="E7" s="236" t="s">
        <v>282</v>
      </c>
      <c r="F7" s="236" t="s">
        <v>283</v>
      </c>
      <c r="G7" s="238" t="s">
        <v>8</v>
      </c>
      <c r="H7" s="238"/>
    </row>
    <row r="8" spans="1:11" ht="59.45" customHeight="1" x14ac:dyDescent="0.25">
      <c r="A8" s="238"/>
      <c r="B8" s="238"/>
      <c r="C8" s="238"/>
      <c r="D8" s="238"/>
      <c r="E8" s="237"/>
      <c r="F8" s="237"/>
      <c r="G8" s="9" t="s">
        <v>49</v>
      </c>
      <c r="H8" s="9" t="s">
        <v>255</v>
      </c>
    </row>
    <row r="9" spans="1:11" x14ac:dyDescent="0.25">
      <c r="A9" s="9" t="s">
        <v>9</v>
      </c>
      <c r="B9" s="9" t="s">
        <v>10</v>
      </c>
      <c r="C9" s="9">
        <v>1</v>
      </c>
      <c r="D9" s="9">
        <v>2</v>
      </c>
      <c r="E9" s="9">
        <v>3</v>
      </c>
      <c r="F9" s="9">
        <v>4</v>
      </c>
      <c r="G9" s="9" t="s">
        <v>337</v>
      </c>
      <c r="H9" s="9" t="s">
        <v>338</v>
      </c>
    </row>
    <row r="10" spans="1:11" x14ac:dyDescent="0.25">
      <c r="A10" s="21" t="s">
        <v>9</v>
      </c>
      <c r="B10" s="22" t="s">
        <v>95</v>
      </c>
      <c r="C10" s="89">
        <f>C11+C14</f>
        <v>133204.5</v>
      </c>
      <c r="D10" s="89">
        <f>D11+D14+D18+D19+D20</f>
        <v>150297.18804399998</v>
      </c>
      <c r="E10" s="89">
        <f>E11+E14</f>
        <v>115409</v>
      </c>
      <c r="F10" s="89">
        <f>F11+F14</f>
        <v>115409</v>
      </c>
      <c r="G10" s="203"/>
      <c r="H10" s="216">
        <f>F10/D10</f>
        <v>0.76787198417986136</v>
      </c>
    </row>
    <row r="11" spans="1:11" ht="25.9" customHeight="1" x14ac:dyDescent="0.25">
      <c r="A11" s="23" t="s">
        <v>20</v>
      </c>
      <c r="B11" s="24" t="s">
        <v>254</v>
      </c>
      <c r="C11" s="91">
        <f>C12+C13</f>
        <v>167</v>
      </c>
      <c r="D11" s="91">
        <f>D12+D13</f>
        <v>248.73400000000001</v>
      </c>
      <c r="E11" s="91">
        <f>E12+E13</f>
        <v>1168</v>
      </c>
      <c r="F11" s="91">
        <f>F12+F13</f>
        <v>1168</v>
      </c>
      <c r="G11" s="204">
        <f>F11-D11</f>
        <v>919.26599999999996</v>
      </c>
      <c r="H11" s="217">
        <f t="shared" ref="H11:H19" si="0">F11/D11</f>
        <v>4.6957794270184214</v>
      </c>
    </row>
    <row r="12" spans="1:11" x14ac:dyDescent="0.25">
      <c r="A12" s="25" t="s">
        <v>29</v>
      </c>
      <c r="B12" s="26" t="s">
        <v>96</v>
      </c>
      <c r="C12" s="90">
        <v>167</v>
      </c>
      <c r="D12" s="193">
        <f>'16 DT'!D11</f>
        <v>248.73400000000001</v>
      </c>
      <c r="E12" s="90">
        <v>1168</v>
      </c>
      <c r="F12" s="90">
        <v>1168</v>
      </c>
      <c r="G12" s="204">
        <f>F12-D12</f>
        <v>919.26599999999996</v>
      </c>
      <c r="H12" s="217">
        <f t="shared" si="0"/>
        <v>4.6957794270184214</v>
      </c>
    </row>
    <row r="13" spans="1:11" x14ac:dyDescent="0.25">
      <c r="A13" s="25" t="s">
        <v>29</v>
      </c>
      <c r="B13" s="26" t="s">
        <v>97</v>
      </c>
      <c r="C13" s="90"/>
      <c r="D13" s="193"/>
      <c r="E13" s="90">
        <v>0</v>
      </c>
      <c r="F13" s="90">
        <v>0</v>
      </c>
      <c r="G13" s="204"/>
      <c r="H13" s="217"/>
    </row>
    <row r="14" spans="1:11" x14ac:dyDescent="0.25">
      <c r="A14" s="23" t="s">
        <v>26</v>
      </c>
      <c r="B14" s="24" t="s">
        <v>98</v>
      </c>
      <c r="C14" s="91">
        <f>SUM(C15:C16)</f>
        <v>133037.5</v>
      </c>
      <c r="D14" s="91">
        <f>SUM(D15:D16)</f>
        <v>138988.63099999999</v>
      </c>
      <c r="E14" s="91">
        <f>SUM(E15:E16)</f>
        <v>114241</v>
      </c>
      <c r="F14" s="91">
        <f>SUM(F15:F16)</f>
        <v>114241</v>
      </c>
      <c r="G14" s="204"/>
      <c r="H14" s="217">
        <f t="shared" si="0"/>
        <v>0.82194492584073298</v>
      </c>
      <c r="K14" s="87"/>
    </row>
    <row r="15" spans="1:11" x14ac:dyDescent="0.25">
      <c r="A15" s="25">
        <v>1</v>
      </c>
      <c r="B15" s="26" t="s">
        <v>99</v>
      </c>
      <c r="C15" s="90">
        <f>40836.04+27629.23</f>
        <v>68465.27</v>
      </c>
      <c r="D15" s="194">
        <f>44953.267+27629.23</f>
        <v>72582.497000000003</v>
      </c>
      <c r="E15" s="90">
        <v>114241</v>
      </c>
      <c r="F15" s="90">
        <v>114241</v>
      </c>
      <c r="G15" s="204">
        <f>F15-D15</f>
        <v>41658.502999999997</v>
      </c>
      <c r="H15" s="217">
        <f t="shared" si="0"/>
        <v>1.5739469530787842</v>
      </c>
      <c r="I15" s="202"/>
      <c r="J15" s="86"/>
    </row>
    <row r="16" spans="1:11" x14ac:dyDescent="0.25">
      <c r="A16" s="25">
        <v>2</v>
      </c>
      <c r="B16" s="26" t="s">
        <v>100</v>
      </c>
      <c r="C16" s="194">
        <v>64572.23</v>
      </c>
      <c r="D16" s="194">
        <v>66406.134000000005</v>
      </c>
      <c r="E16" s="90"/>
      <c r="F16" s="90"/>
      <c r="G16" s="204"/>
      <c r="H16" s="217">
        <f t="shared" si="0"/>
        <v>0</v>
      </c>
      <c r="I16" s="202"/>
    </row>
    <row r="17" spans="1:11" x14ac:dyDescent="0.25">
      <c r="A17" s="23" t="s">
        <v>36</v>
      </c>
      <c r="B17" s="24" t="s">
        <v>101</v>
      </c>
      <c r="C17" s="90"/>
      <c r="D17" s="90"/>
      <c r="E17" s="90"/>
      <c r="F17" s="90"/>
      <c r="G17" s="204"/>
      <c r="H17" s="217"/>
    </row>
    <row r="18" spans="1:11" s="19" customFormat="1" x14ac:dyDescent="0.25">
      <c r="A18" s="23" t="s">
        <v>64</v>
      </c>
      <c r="B18" s="24" t="s">
        <v>102</v>
      </c>
      <c r="C18" s="91"/>
      <c r="D18" s="195">
        <v>200.167</v>
      </c>
      <c r="E18" s="91"/>
      <c r="F18" s="91"/>
      <c r="G18" s="204"/>
      <c r="H18" s="217">
        <f t="shared" si="0"/>
        <v>0</v>
      </c>
      <c r="J18" s="206"/>
    </row>
    <row r="19" spans="1:11" s="19" customFormat="1" x14ac:dyDescent="0.25">
      <c r="A19" s="23" t="s">
        <v>66</v>
      </c>
      <c r="B19" s="24" t="s">
        <v>103</v>
      </c>
      <c r="C19" s="91"/>
      <c r="D19" s="195">
        <v>10859.656043999999</v>
      </c>
      <c r="E19" s="91"/>
      <c r="F19" s="91"/>
      <c r="G19" s="204"/>
      <c r="H19" s="217">
        <f t="shared" si="0"/>
        <v>0</v>
      </c>
    </row>
    <row r="20" spans="1:11" x14ac:dyDescent="0.25">
      <c r="A20" s="25" t="s">
        <v>68</v>
      </c>
      <c r="B20" s="24" t="s">
        <v>235</v>
      </c>
      <c r="C20" s="90"/>
      <c r="D20" s="195"/>
      <c r="E20" s="90"/>
      <c r="F20" s="90"/>
      <c r="G20" s="204"/>
      <c r="H20" s="217"/>
    </row>
    <row r="21" spans="1:11" ht="22.5" customHeight="1" x14ac:dyDescent="0.25">
      <c r="A21" s="23" t="s">
        <v>10</v>
      </c>
      <c r="B21" s="24" t="s">
        <v>51</v>
      </c>
      <c r="C21" s="207">
        <f>C22+C31</f>
        <v>133204.5</v>
      </c>
      <c r="D21" s="208">
        <f>D22+D31+D34+D35</f>
        <v>143360.468509</v>
      </c>
      <c r="E21" s="208">
        <f>E22+E31+E34+E35</f>
        <v>115409</v>
      </c>
      <c r="F21" s="208">
        <f>F22+F31+F34+F35</f>
        <v>115409</v>
      </c>
      <c r="G21" s="209"/>
      <c r="H21" s="217">
        <f>F21/C21</f>
        <v>0.86640466350611278</v>
      </c>
      <c r="I21" s="202"/>
      <c r="J21" s="202"/>
      <c r="K21" s="87"/>
    </row>
    <row r="22" spans="1:11" x14ac:dyDescent="0.25">
      <c r="A22" s="23" t="s">
        <v>20</v>
      </c>
      <c r="B22" s="24" t="s">
        <v>104</v>
      </c>
      <c r="C22" s="207">
        <f>SUM(C23:C30)</f>
        <v>111520.5</v>
      </c>
      <c r="D22" s="208">
        <f>D23+D25+D27+D29</f>
        <v>117410.209109</v>
      </c>
      <c r="E22" s="208">
        <f>E23+E25+E27+E29</f>
        <v>115409</v>
      </c>
      <c r="F22" s="207">
        <f>F23+F25+F27+F29</f>
        <v>115409</v>
      </c>
      <c r="G22" s="209">
        <f t="shared" ref="G22:G29" si="1">F22-C22</f>
        <v>3888.5</v>
      </c>
      <c r="H22" s="217">
        <f t="shared" ref="H22:H32" si="2">F22/C22</f>
        <v>1.0348680287480778</v>
      </c>
    </row>
    <row r="23" spans="1:11" s="73" customFormat="1" x14ac:dyDescent="0.25">
      <c r="A23" s="69">
        <v>1</v>
      </c>
      <c r="B23" s="82" t="s">
        <v>52</v>
      </c>
      <c r="C23" s="210">
        <v>0</v>
      </c>
      <c r="D23" s="211">
        <v>469</v>
      </c>
      <c r="E23" s="212">
        <v>0</v>
      </c>
      <c r="F23" s="212">
        <v>0</v>
      </c>
      <c r="G23" s="209"/>
      <c r="H23" s="217"/>
    </row>
    <row r="24" spans="1:11" s="73" customFormat="1" x14ac:dyDescent="0.25">
      <c r="A24" s="69"/>
      <c r="B24" s="82" t="s">
        <v>293</v>
      </c>
      <c r="C24" s="210"/>
      <c r="D24" s="211">
        <v>240</v>
      </c>
      <c r="E24" s="212"/>
      <c r="F24" s="212">
        <v>0</v>
      </c>
      <c r="G24" s="209"/>
      <c r="H24" s="217"/>
      <c r="K24" s="184"/>
    </row>
    <row r="25" spans="1:11" x14ac:dyDescent="0.25">
      <c r="A25" s="25">
        <v>2</v>
      </c>
      <c r="B25" s="26" t="s">
        <v>62</v>
      </c>
      <c r="C25" s="211">
        <v>110264.5</v>
      </c>
      <c r="D25" s="211">
        <v>115713.999109</v>
      </c>
      <c r="E25" s="213">
        <v>113101</v>
      </c>
      <c r="F25" s="213">
        <v>113101</v>
      </c>
      <c r="G25" s="209">
        <f t="shared" si="1"/>
        <v>2836.5</v>
      </c>
      <c r="H25" s="217">
        <f t="shared" si="2"/>
        <v>1.0257245078878514</v>
      </c>
      <c r="K25" s="185"/>
    </row>
    <row r="26" spans="1:11" x14ac:dyDescent="0.25">
      <c r="A26" s="25"/>
      <c r="B26" s="26" t="s">
        <v>294</v>
      </c>
      <c r="C26" s="213"/>
      <c r="D26" s="214"/>
      <c r="E26" s="213"/>
      <c r="F26" s="214">
        <v>0</v>
      </c>
      <c r="G26" s="209"/>
      <c r="H26" s="217"/>
    </row>
    <row r="27" spans="1:11" x14ac:dyDescent="0.25">
      <c r="A27" s="25">
        <v>3</v>
      </c>
      <c r="B27" s="82" t="s">
        <v>295</v>
      </c>
      <c r="C27" s="213"/>
      <c r="D27" s="214"/>
      <c r="E27" s="208">
        <v>0</v>
      </c>
      <c r="F27" s="213"/>
      <c r="G27" s="209"/>
      <c r="H27" s="217"/>
    </row>
    <row r="28" spans="1:11" x14ac:dyDescent="0.25">
      <c r="A28" s="25">
        <v>4</v>
      </c>
      <c r="B28" s="26" t="s">
        <v>65</v>
      </c>
      <c r="C28" s="213"/>
      <c r="D28" s="214"/>
      <c r="E28" s="214"/>
      <c r="F28" s="213"/>
      <c r="G28" s="209"/>
      <c r="H28" s="217"/>
    </row>
    <row r="29" spans="1:11" x14ac:dyDescent="0.25">
      <c r="A29" s="25">
        <v>5</v>
      </c>
      <c r="B29" s="26" t="s">
        <v>67</v>
      </c>
      <c r="C29" s="211">
        <f>456+800</f>
        <v>1256</v>
      </c>
      <c r="D29" s="196">
        <f>727.21+500</f>
        <v>1227.21</v>
      </c>
      <c r="E29" s="213">
        <v>2308</v>
      </c>
      <c r="F29" s="213">
        <v>2308</v>
      </c>
      <c r="G29" s="209">
        <f t="shared" si="1"/>
        <v>1052</v>
      </c>
      <c r="H29" s="217">
        <f t="shared" si="2"/>
        <v>1.8375796178343948</v>
      </c>
      <c r="K29" s="55"/>
    </row>
    <row r="30" spans="1:11" x14ac:dyDescent="0.25">
      <c r="A30" s="25">
        <v>6</v>
      </c>
      <c r="B30" s="26" t="s">
        <v>69</v>
      </c>
      <c r="C30" s="213"/>
      <c r="D30" s="214"/>
      <c r="E30" s="214"/>
      <c r="F30" s="213"/>
      <c r="G30" s="209"/>
      <c r="H30" s="217"/>
      <c r="K30" s="55"/>
    </row>
    <row r="31" spans="1:11" x14ac:dyDescent="0.25">
      <c r="A31" s="23" t="s">
        <v>26</v>
      </c>
      <c r="B31" s="24" t="s">
        <v>105</v>
      </c>
      <c r="C31" s="208">
        <f t="shared" ref="C31:F31" si="3">SUM(C32:C33)</f>
        <v>21684</v>
      </c>
      <c r="D31" s="208">
        <f t="shared" si="3"/>
        <v>24092</v>
      </c>
      <c r="E31" s="208">
        <f t="shared" si="3"/>
        <v>0</v>
      </c>
      <c r="F31" s="207">
        <f t="shared" si="3"/>
        <v>0</v>
      </c>
      <c r="G31" s="209"/>
      <c r="H31" s="217">
        <f t="shared" si="2"/>
        <v>0</v>
      </c>
    </row>
    <row r="32" spans="1:11" ht="18.75" x14ac:dyDescent="0.3">
      <c r="A32" s="25">
        <v>1</v>
      </c>
      <c r="B32" s="26" t="s">
        <v>71</v>
      </c>
      <c r="C32" s="230">
        <f>14990+1694+5000</f>
        <v>21684</v>
      </c>
      <c r="D32" s="230">
        <f>21684-826</f>
        <v>20858</v>
      </c>
      <c r="E32" s="213">
        <v>0</v>
      </c>
      <c r="F32" s="231"/>
      <c r="G32" s="209"/>
      <c r="H32" s="217">
        <f t="shared" si="2"/>
        <v>0</v>
      </c>
    </row>
    <row r="33" spans="1:8" x14ac:dyDescent="0.25">
      <c r="A33" s="25">
        <v>2</v>
      </c>
      <c r="B33" s="26" t="s">
        <v>106</v>
      </c>
      <c r="C33" s="214"/>
      <c r="D33" s="214">
        <v>3234</v>
      </c>
      <c r="E33" s="214"/>
      <c r="F33" s="214"/>
      <c r="G33" s="209"/>
      <c r="H33" s="218"/>
    </row>
    <row r="34" spans="1:8" ht="15" customHeight="1" x14ac:dyDescent="0.25">
      <c r="A34" s="23" t="s">
        <v>36</v>
      </c>
      <c r="B34" s="24" t="s">
        <v>107</v>
      </c>
      <c r="C34" s="214"/>
      <c r="D34" s="208"/>
      <c r="E34" s="214"/>
      <c r="F34" s="214"/>
      <c r="G34" s="209"/>
      <c r="H34" s="218"/>
    </row>
    <row r="35" spans="1:8" ht="15" customHeight="1" x14ac:dyDescent="0.25">
      <c r="A35" s="23" t="s">
        <v>64</v>
      </c>
      <c r="B35" s="24" t="s">
        <v>249</v>
      </c>
      <c r="C35" s="214"/>
      <c r="D35" s="215">
        <v>1858.2593999999999</v>
      </c>
      <c r="E35" s="214"/>
      <c r="F35" s="214"/>
      <c r="G35" s="209"/>
      <c r="H35" s="218"/>
    </row>
    <row r="36" spans="1:8" x14ac:dyDescent="0.25">
      <c r="A36" s="23" t="s">
        <v>14</v>
      </c>
      <c r="B36" s="24" t="s">
        <v>108</v>
      </c>
      <c r="C36" s="214"/>
      <c r="D36" s="214"/>
      <c r="E36" s="214"/>
      <c r="F36" s="214"/>
      <c r="G36" s="209"/>
      <c r="H36" s="217"/>
    </row>
    <row r="37" spans="1:8" x14ac:dyDescent="0.25">
      <c r="A37" s="29" t="s">
        <v>16</v>
      </c>
      <c r="B37" s="30" t="s">
        <v>109</v>
      </c>
      <c r="C37" s="197"/>
      <c r="D37" s="197"/>
      <c r="E37" s="197"/>
      <c r="F37" s="197"/>
      <c r="G37" s="205"/>
      <c r="H37" s="219"/>
    </row>
    <row r="38" spans="1:8" x14ac:dyDescent="0.25">
      <c r="A38" s="125" t="s">
        <v>20</v>
      </c>
      <c r="B38" s="126" t="s">
        <v>32</v>
      </c>
      <c r="C38" s="198"/>
      <c r="D38" s="198"/>
      <c r="E38" s="198"/>
      <c r="F38" s="198"/>
      <c r="G38" s="198"/>
      <c r="H38" s="220"/>
    </row>
    <row r="39" spans="1:8" ht="25.5" x14ac:dyDescent="0.25">
      <c r="A39" s="23" t="s">
        <v>26</v>
      </c>
      <c r="B39" s="24" t="s">
        <v>110</v>
      </c>
      <c r="C39" s="90"/>
      <c r="D39" s="90"/>
      <c r="E39" s="90"/>
      <c r="F39" s="90"/>
      <c r="G39" s="90"/>
      <c r="H39" s="217"/>
    </row>
    <row r="40" spans="1:8" x14ac:dyDescent="0.25">
      <c r="A40" s="23" t="s">
        <v>18</v>
      </c>
      <c r="B40" s="24" t="s">
        <v>111</v>
      </c>
      <c r="C40" s="90"/>
      <c r="D40" s="90"/>
      <c r="E40" s="90"/>
      <c r="F40" s="90"/>
      <c r="G40" s="90"/>
      <c r="H40" s="217"/>
    </row>
    <row r="41" spans="1:8" x14ac:dyDescent="0.25">
      <c r="A41" s="23" t="s">
        <v>20</v>
      </c>
      <c r="B41" s="24" t="s">
        <v>39</v>
      </c>
      <c r="C41" s="90"/>
      <c r="D41" s="90"/>
      <c r="E41" s="90"/>
      <c r="F41" s="90"/>
      <c r="G41" s="90"/>
      <c r="H41" s="217"/>
    </row>
    <row r="42" spans="1:8" ht="15.75" thickBot="1" x14ac:dyDescent="0.3">
      <c r="A42" s="97" t="s">
        <v>26</v>
      </c>
      <c r="B42" s="62" t="s">
        <v>40</v>
      </c>
      <c r="C42" s="199"/>
      <c r="D42" s="199"/>
      <c r="E42" s="199"/>
      <c r="F42" s="199"/>
      <c r="G42" s="199"/>
      <c r="H42" s="221"/>
    </row>
    <row r="43" spans="1:8" x14ac:dyDescent="0.25">
      <c r="A43" s="17"/>
      <c r="C43" s="200"/>
      <c r="D43" s="200"/>
      <c r="E43" s="200"/>
      <c r="F43" s="200"/>
      <c r="G43" s="201"/>
      <c r="H43" s="200"/>
    </row>
    <row r="44" spans="1:8" x14ac:dyDescent="0.25">
      <c r="A44" s="16" t="s">
        <v>112</v>
      </c>
    </row>
    <row r="45" spans="1:8" x14ac:dyDescent="0.25">
      <c r="A45" s="17" t="s">
        <v>113</v>
      </c>
    </row>
    <row r="46" spans="1:8" x14ac:dyDescent="0.25">
      <c r="A46" s="17" t="s">
        <v>114</v>
      </c>
    </row>
  </sheetData>
  <mergeCells count="10">
    <mergeCell ref="A1:H1"/>
    <mergeCell ref="A3:H3"/>
    <mergeCell ref="A4:H4"/>
    <mergeCell ref="F7:F8"/>
    <mergeCell ref="G7:H7"/>
    <mergeCell ref="A7:A8"/>
    <mergeCell ref="B7:B8"/>
    <mergeCell ref="C7:C8"/>
    <mergeCell ref="D7:D8"/>
    <mergeCell ref="E7:E8"/>
  </mergeCells>
  <pageMargins left="0.48" right="0.2"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S78"/>
  <sheetViews>
    <sheetView topLeftCell="B1" zoomScaleNormal="100" zoomScaleSheetLayoutView="85" workbookViewId="0">
      <selection activeCell="L34" sqref="L34"/>
    </sheetView>
  </sheetViews>
  <sheetFormatPr defaultRowHeight="15" x14ac:dyDescent="0.25"/>
  <cols>
    <col min="1" max="1" width="5.28515625" customWidth="1"/>
    <col min="2" max="2" width="46.42578125" customWidth="1"/>
    <col min="3" max="4" width="11.28515625" bestFit="1" customWidth="1"/>
    <col min="5" max="5" width="11.28515625" style="37" bestFit="1" customWidth="1"/>
    <col min="6" max="7" width="11.28515625" bestFit="1" customWidth="1"/>
    <col min="8" max="8" width="12.140625" customWidth="1"/>
    <col min="9" max="9" width="9.42578125" customWidth="1"/>
    <col min="10" max="10" width="9.7109375" customWidth="1"/>
    <col min="12" max="12" width="10.5703125" bestFit="1" customWidth="1"/>
    <col min="13" max="14" width="9.5703125" bestFit="1" customWidth="1"/>
  </cols>
  <sheetData>
    <row r="1" spans="1:19" ht="16.899999999999999" customHeight="1" x14ac:dyDescent="0.25">
      <c r="A1" s="233" t="s">
        <v>233</v>
      </c>
      <c r="B1" s="233"/>
      <c r="C1" s="233"/>
      <c r="D1" s="233"/>
      <c r="E1" s="233"/>
      <c r="F1" s="233"/>
      <c r="G1" s="233"/>
      <c r="H1" s="233"/>
      <c r="I1" s="188"/>
      <c r="J1" s="188"/>
    </row>
    <row r="2" spans="1:19" ht="15.75" x14ac:dyDescent="0.25">
      <c r="A2" s="189"/>
      <c r="B2" s="188"/>
      <c r="C2" s="188"/>
      <c r="D2" s="188"/>
      <c r="E2" s="190"/>
      <c r="F2" s="188"/>
      <c r="G2" s="188"/>
      <c r="H2" s="191" t="s">
        <v>252</v>
      </c>
      <c r="I2" s="191"/>
      <c r="J2" s="188"/>
    </row>
    <row r="3" spans="1:19" ht="18.75" x14ac:dyDescent="0.25">
      <c r="A3" s="234" t="s">
        <v>285</v>
      </c>
      <c r="B3" s="234"/>
      <c r="C3" s="234"/>
      <c r="D3" s="234"/>
      <c r="E3" s="234"/>
      <c r="F3" s="234"/>
      <c r="G3" s="234"/>
      <c r="H3" s="234"/>
      <c r="I3" s="234"/>
      <c r="J3" s="234"/>
    </row>
    <row r="4" spans="1:19" ht="15.75" x14ac:dyDescent="0.25">
      <c r="A4" s="235" t="str">
        <f>'15 DT'!A4:H4</f>
        <v>(Kèm theo Nghị quyết số 41/NQ-HĐND ngày 24/12/2025 của Hội đồng nhân dân xã Mường Bang)</v>
      </c>
      <c r="B4" s="235"/>
      <c r="C4" s="235"/>
      <c r="D4" s="235"/>
      <c r="E4" s="235"/>
      <c r="F4" s="235"/>
      <c r="G4" s="235"/>
      <c r="H4" s="235"/>
      <c r="I4" s="235"/>
      <c r="J4" s="235"/>
    </row>
    <row r="5" spans="1:19" ht="11.45" customHeight="1" x14ac:dyDescent="0.25">
      <c r="A5" s="56"/>
      <c r="B5" s="56"/>
      <c r="C5" s="56"/>
      <c r="D5" s="56"/>
      <c r="E5" s="56"/>
      <c r="F5" s="56"/>
      <c r="G5" s="56"/>
      <c r="H5" s="56"/>
      <c r="I5" s="56"/>
      <c r="J5" s="56"/>
    </row>
    <row r="6" spans="1:19" x14ac:dyDescent="0.25">
      <c r="H6" s="92" t="s">
        <v>3</v>
      </c>
    </row>
    <row r="7" spans="1:19" ht="49.15" customHeight="1" x14ac:dyDescent="0.25">
      <c r="A7" s="238" t="s">
        <v>4</v>
      </c>
      <c r="B7" s="238" t="s">
        <v>5</v>
      </c>
      <c r="C7" s="239" t="s">
        <v>281</v>
      </c>
      <c r="D7" s="240"/>
      <c r="E7" s="239" t="s">
        <v>286</v>
      </c>
      <c r="F7" s="240"/>
      <c r="G7" s="239" t="s">
        <v>287</v>
      </c>
      <c r="H7" s="240"/>
      <c r="I7" s="238" t="s">
        <v>296</v>
      </c>
      <c r="J7" s="238"/>
    </row>
    <row r="8" spans="1:19" ht="45.6" customHeight="1" x14ac:dyDescent="0.25">
      <c r="A8" s="238"/>
      <c r="B8" s="238"/>
      <c r="C8" s="9" t="s">
        <v>77</v>
      </c>
      <c r="D8" s="9" t="s">
        <v>78</v>
      </c>
      <c r="E8" s="38" t="s">
        <v>77</v>
      </c>
      <c r="F8" s="9" t="s">
        <v>78</v>
      </c>
      <c r="G8" s="38" t="s">
        <v>77</v>
      </c>
      <c r="H8" s="9" t="s">
        <v>78</v>
      </c>
      <c r="I8" s="9" t="s">
        <v>77</v>
      </c>
      <c r="J8" s="9" t="s">
        <v>78</v>
      </c>
    </row>
    <row r="9" spans="1:19" x14ac:dyDescent="0.25">
      <c r="A9" s="9" t="s">
        <v>9</v>
      </c>
      <c r="B9" s="9" t="s">
        <v>10</v>
      </c>
      <c r="C9" s="9">
        <v>1</v>
      </c>
      <c r="D9" s="9">
        <v>2</v>
      </c>
      <c r="E9" s="38">
        <v>3</v>
      </c>
      <c r="F9" s="9">
        <v>4</v>
      </c>
      <c r="G9" s="38">
        <v>5</v>
      </c>
      <c r="H9" s="9">
        <v>6</v>
      </c>
      <c r="I9" s="9" t="s">
        <v>259</v>
      </c>
      <c r="J9" s="9" t="s">
        <v>297</v>
      </c>
      <c r="L9" s="20"/>
      <c r="M9" s="55"/>
    </row>
    <row r="10" spans="1:19" x14ac:dyDescent="0.25">
      <c r="A10" s="63"/>
      <c r="B10" s="64" t="s">
        <v>79</v>
      </c>
      <c r="C10" s="179">
        <f>C11+C50+C51+C52+C53</f>
        <v>111608.13500000001</v>
      </c>
      <c r="D10" s="179">
        <f t="shared" ref="D10:H10" si="0">D11+D50+D51+D52+D53</f>
        <v>111608.13500000001</v>
      </c>
      <c r="E10" s="179">
        <f t="shared" si="0"/>
        <v>115409</v>
      </c>
      <c r="F10" s="179">
        <f t="shared" si="0"/>
        <v>115409</v>
      </c>
      <c r="G10" s="179">
        <f t="shared" si="0"/>
        <v>115409</v>
      </c>
      <c r="H10" s="179">
        <f t="shared" si="0"/>
        <v>115409</v>
      </c>
      <c r="I10" s="186">
        <f>G10/C10</f>
        <v>1.0340554476606925</v>
      </c>
      <c r="J10" s="186">
        <f>H10/D10</f>
        <v>1.0340554476606925</v>
      </c>
      <c r="M10" s="55"/>
      <c r="N10" s="55"/>
      <c r="S10" s="20">
        <f>F11+17000</f>
        <v>18168</v>
      </c>
    </row>
    <row r="11" spans="1:19" x14ac:dyDescent="0.25">
      <c r="A11" s="23" t="s">
        <v>20</v>
      </c>
      <c r="B11" s="24" t="s">
        <v>80</v>
      </c>
      <c r="C11" s="46">
        <f>C12+C19+C27+C29+C30+C36+C37+C38+C39+C40+C28</f>
        <v>248.73400000000001</v>
      </c>
      <c r="D11" s="46">
        <f t="shared" ref="D11" si="1">D12+D19+D27+D29+D30+D36+D37+D38+D39+D40+D28</f>
        <v>248.73400000000001</v>
      </c>
      <c r="E11" s="46">
        <f>E12+E19+E27+E29+E30+E36+E37+E38+E39+E40+E28+E49</f>
        <v>1168</v>
      </c>
      <c r="F11" s="46">
        <f t="shared" ref="F11:H11" si="2">F12+F19+F27+F29+F30+F36+F37+F38+F39+F40+F28+F49</f>
        <v>1168</v>
      </c>
      <c r="G11" s="46">
        <f t="shared" si="2"/>
        <v>1168</v>
      </c>
      <c r="H11" s="46">
        <f t="shared" si="2"/>
        <v>1168</v>
      </c>
      <c r="I11" s="50">
        <f t="shared" ref="I11:J40" si="3">G11/C11</f>
        <v>4.6957794270184214</v>
      </c>
      <c r="J11" s="50">
        <f t="shared" ref="J11:J36" si="4">H11/D11</f>
        <v>4.6957794270184214</v>
      </c>
      <c r="K11" s="20"/>
      <c r="L11" s="34"/>
      <c r="M11" s="20"/>
      <c r="N11" s="55"/>
      <c r="O11" s="20"/>
      <c r="P11" s="20"/>
      <c r="Q11" s="20">
        <f>H11-G11</f>
        <v>0</v>
      </c>
      <c r="S11" s="20">
        <f>S10+3255</f>
        <v>21423</v>
      </c>
    </row>
    <row r="12" spans="1:19" ht="25.5" x14ac:dyDescent="0.25">
      <c r="A12" s="25">
        <v>1</v>
      </c>
      <c r="B12" s="26" t="s">
        <v>122</v>
      </c>
      <c r="C12" s="85">
        <f t="shared" ref="C12:D12" si="5">SUM(C13:C14)</f>
        <v>7.36</v>
      </c>
      <c r="D12" s="85">
        <f t="shared" si="5"/>
        <v>7.36</v>
      </c>
      <c r="E12" s="84"/>
      <c r="F12" s="84"/>
      <c r="G12" s="84"/>
      <c r="H12" s="84"/>
      <c r="I12" s="50"/>
      <c r="J12" s="50"/>
      <c r="K12" s="20"/>
      <c r="L12" s="20"/>
    </row>
    <row r="13" spans="1:19" x14ac:dyDescent="0.25">
      <c r="A13" s="25"/>
      <c r="B13" s="26" t="s">
        <v>117</v>
      </c>
      <c r="C13" s="71">
        <v>7.36</v>
      </c>
      <c r="D13" s="71">
        <v>7.36</v>
      </c>
      <c r="E13" s="84"/>
      <c r="F13" s="44"/>
      <c r="G13" s="44"/>
      <c r="H13" s="44"/>
      <c r="I13" s="50"/>
      <c r="J13" s="50"/>
      <c r="K13" s="20"/>
      <c r="L13" s="20"/>
    </row>
    <row r="14" spans="1:19" x14ac:dyDescent="0.25">
      <c r="A14" s="25"/>
      <c r="B14" s="26" t="s">
        <v>118</v>
      </c>
      <c r="C14" s="71"/>
      <c r="D14" s="71"/>
      <c r="E14" s="84"/>
      <c r="F14" s="44"/>
      <c r="G14" s="44"/>
      <c r="H14" s="44"/>
      <c r="I14" s="50"/>
      <c r="J14" s="50"/>
      <c r="K14" s="20"/>
      <c r="L14" s="20"/>
    </row>
    <row r="15" spans="1:19" x14ac:dyDescent="0.25">
      <c r="A15" s="25"/>
      <c r="B15" s="26" t="s">
        <v>119</v>
      </c>
      <c r="C15" s="71"/>
      <c r="D15" s="71"/>
      <c r="E15" s="84"/>
      <c r="F15" s="44">
        <f t="shared" ref="F15:F47" si="6">E15</f>
        <v>0</v>
      </c>
      <c r="G15" s="44"/>
      <c r="H15" s="44"/>
      <c r="I15" s="50"/>
      <c r="J15" s="50"/>
      <c r="K15" s="20"/>
      <c r="L15" s="20"/>
    </row>
    <row r="16" spans="1:19" ht="25.5" x14ac:dyDescent="0.25">
      <c r="A16" s="25"/>
      <c r="B16" s="26" t="s">
        <v>120</v>
      </c>
      <c r="C16" s="44"/>
      <c r="D16" s="44"/>
      <c r="E16" s="84"/>
      <c r="F16" s="44">
        <f t="shared" si="6"/>
        <v>0</v>
      </c>
      <c r="G16" s="44"/>
      <c r="H16" s="44"/>
      <c r="I16" s="50"/>
      <c r="J16" s="50"/>
      <c r="K16" s="20"/>
      <c r="L16" s="20"/>
    </row>
    <row r="17" spans="1:17" x14ac:dyDescent="0.25">
      <c r="A17" s="25"/>
      <c r="B17" s="26" t="s">
        <v>121</v>
      </c>
      <c r="C17" s="44"/>
      <c r="D17" s="44"/>
      <c r="E17" s="84"/>
      <c r="F17" s="44">
        <f t="shared" si="6"/>
        <v>0</v>
      </c>
      <c r="G17" s="44"/>
      <c r="H17" s="44"/>
      <c r="I17" s="50"/>
      <c r="J17" s="50"/>
      <c r="K17" s="20"/>
      <c r="L17" s="20"/>
    </row>
    <row r="18" spans="1:17" x14ac:dyDescent="0.25">
      <c r="A18" s="25"/>
      <c r="B18" s="26" t="s">
        <v>123</v>
      </c>
      <c r="C18" s="44"/>
      <c r="D18" s="44"/>
      <c r="E18" s="84"/>
      <c r="F18" s="44">
        <f t="shared" si="6"/>
        <v>0</v>
      </c>
      <c r="G18" s="44"/>
      <c r="H18" s="44"/>
      <c r="I18" s="50"/>
      <c r="J18" s="50"/>
      <c r="K18" s="20"/>
      <c r="L18" s="20"/>
    </row>
    <row r="19" spans="1:17" x14ac:dyDescent="0.25">
      <c r="A19" s="25">
        <v>2</v>
      </c>
      <c r="B19" s="26" t="s">
        <v>125</v>
      </c>
      <c r="C19" s="84"/>
      <c r="D19" s="84">
        <f t="shared" ref="D19" si="7">SUM(D26+D24+D22+D21+D20)</f>
        <v>0</v>
      </c>
      <c r="E19" s="84">
        <v>8</v>
      </c>
      <c r="F19" s="84">
        <v>8</v>
      </c>
      <c r="G19" s="84">
        <v>8</v>
      </c>
      <c r="H19" s="84">
        <v>8</v>
      </c>
      <c r="I19" s="50"/>
      <c r="J19" s="50"/>
      <c r="K19" s="20"/>
      <c r="L19" s="20"/>
      <c r="N19" s="96"/>
      <c r="O19" s="20"/>
    </row>
    <row r="20" spans="1:17" hidden="1" x14ac:dyDescent="0.25">
      <c r="A20" s="25"/>
      <c r="B20" s="26" t="s">
        <v>117</v>
      </c>
      <c r="C20" s="44"/>
      <c r="D20" s="44"/>
      <c r="E20" s="84"/>
      <c r="F20" s="44"/>
      <c r="G20" s="84"/>
      <c r="H20" s="44"/>
      <c r="I20" s="50" t="e">
        <f t="shared" si="3"/>
        <v>#DIV/0!</v>
      </c>
      <c r="J20" s="50" t="e">
        <f t="shared" si="4"/>
        <v>#DIV/0!</v>
      </c>
      <c r="K20" s="20"/>
      <c r="L20" s="20"/>
    </row>
    <row r="21" spans="1:17" hidden="1" x14ac:dyDescent="0.25">
      <c r="A21" s="25"/>
      <c r="B21" s="26" t="s">
        <v>118</v>
      </c>
      <c r="C21" s="44"/>
      <c r="D21" s="44"/>
      <c r="E21" s="84"/>
      <c r="F21" s="44"/>
      <c r="G21" s="84"/>
      <c r="H21" s="44"/>
      <c r="I21" s="50" t="e">
        <f t="shared" si="3"/>
        <v>#DIV/0!</v>
      </c>
      <c r="J21" s="50" t="e">
        <f t="shared" si="4"/>
        <v>#DIV/0!</v>
      </c>
      <c r="K21" s="20"/>
      <c r="L21" s="20"/>
    </row>
    <row r="22" spans="1:17" hidden="1" x14ac:dyDescent="0.25">
      <c r="A22" s="25"/>
      <c r="B22" s="26" t="s">
        <v>124</v>
      </c>
      <c r="C22" s="44"/>
      <c r="D22" s="44"/>
      <c r="E22" s="84"/>
      <c r="F22" s="44"/>
      <c r="G22" s="84"/>
      <c r="H22" s="44"/>
      <c r="I22" s="50" t="e">
        <f t="shared" si="3"/>
        <v>#DIV/0!</v>
      </c>
      <c r="J22" s="50" t="e">
        <f t="shared" si="4"/>
        <v>#DIV/0!</v>
      </c>
      <c r="K22" s="20"/>
      <c r="L22" s="20"/>
    </row>
    <row r="23" spans="1:17" ht="25.5" hidden="1" x14ac:dyDescent="0.25">
      <c r="A23" s="25"/>
      <c r="B23" s="26" t="s">
        <v>120</v>
      </c>
      <c r="C23" s="44"/>
      <c r="D23" s="44"/>
      <c r="E23" s="84"/>
      <c r="F23" s="44"/>
      <c r="G23" s="84"/>
      <c r="H23" s="44"/>
      <c r="I23" s="50" t="e">
        <f t="shared" si="3"/>
        <v>#DIV/0!</v>
      </c>
      <c r="J23" s="50" t="e">
        <f t="shared" si="4"/>
        <v>#DIV/0!</v>
      </c>
      <c r="K23" s="20"/>
      <c r="L23" s="20"/>
    </row>
    <row r="24" spans="1:17" hidden="1" x14ac:dyDescent="0.25">
      <c r="A24" s="25"/>
      <c r="B24" s="26" t="s">
        <v>121</v>
      </c>
      <c r="C24" s="44"/>
      <c r="D24" s="44"/>
      <c r="E24" s="84"/>
      <c r="F24" s="44"/>
      <c r="G24" s="84"/>
      <c r="H24" s="44"/>
      <c r="I24" s="50" t="e">
        <f t="shared" si="3"/>
        <v>#DIV/0!</v>
      </c>
      <c r="J24" s="50" t="e">
        <f t="shared" si="4"/>
        <v>#DIV/0!</v>
      </c>
      <c r="K24" s="20"/>
      <c r="L24" s="20"/>
      <c r="N24" s="20"/>
    </row>
    <row r="25" spans="1:17" hidden="1" x14ac:dyDescent="0.25">
      <c r="A25" s="25"/>
      <c r="B25" s="26" t="s">
        <v>126</v>
      </c>
      <c r="C25" s="44"/>
      <c r="D25" s="44"/>
      <c r="E25" s="84"/>
      <c r="F25" s="44"/>
      <c r="G25" s="84"/>
      <c r="H25" s="44"/>
      <c r="I25" s="50" t="e">
        <f t="shared" si="3"/>
        <v>#DIV/0!</v>
      </c>
      <c r="J25" s="50" t="e">
        <f t="shared" si="4"/>
        <v>#DIV/0!</v>
      </c>
      <c r="K25" s="20"/>
      <c r="L25" s="20"/>
      <c r="Q25" s="20">
        <f>F19+F27</f>
        <v>18</v>
      </c>
    </row>
    <row r="26" spans="1:17" hidden="1" x14ac:dyDescent="0.25">
      <c r="A26" s="25"/>
      <c r="B26" s="26" t="s">
        <v>127</v>
      </c>
      <c r="C26" s="44"/>
      <c r="D26" s="44"/>
      <c r="E26" s="84"/>
      <c r="F26" s="44">
        <f t="shared" si="6"/>
        <v>0</v>
      </c>
      <c r="G26" s="84"/>
      <c r="H26" s="44">
        <f t="shared" ref="H26" si="8">G26</f>
        <v>0</v>
      </c>
      <c r="I26" s="50" t="e">
        <f t="shared" si="3"/>
        <v>#DIV/0!</v>
      </c>
      <c r="J26" s="50" t="e">
        <f t="shared" si="4"/>
        <v>#DIV/0!</v>
      </c>
      <c r="K26" s="20"/>
      <c r="L26" s="20"/>
    </row>
    <row r="27" spans="1:17" x14ac:dyDescent="0.25">
      <c r="A27" s="25">
        <v>3</v>
      </c>
      <c r="B27" s="26" t="s">
        <v>81</v>
      </c>
      <c r="C27" s="44">
        <v>53.542999999999999</v>
      </c>
      <c r="D27" s="44">
        <v>53.542999999999999</v>
      </c>
      <c r="E27" s="84">
        <v>10</v>
      </c>
      <c r="F27" s="84">
        <v>10</v>
      </c>
      <c r="G27" s="84">
        <v>10</v>
      </c>
      <c r="H27" s="84">
        <v>10</v>
      </c>
      <c r="I27" s="50">
        <f t="shared" si="3"/>
        <v>0.18676577703901537</v>
      </c>
      <c r="J27" s="50">
        <f t="shared" si="4"/>
        <v>0.18676577703901537</v>
      </c>
      <c r="K27" s="20"/>
      <c r="L27" s="20"/>
    </row>
    <row r="28" spans="1:17" x14ac:dyDescent="0.25">
      <c r="A28" s="25">
        <v>4</v>
      </c>
      <c r="B28" s="26" t="s">
        <v>250</v>
      </c>
      <c r="C28" s="44"/>
      <c r="D28" s="44"/>
      <c r="E28" s="84"/>
      <c r="F28" s="84"/>
      <c r="G28" s="84"/>
      <c r="H28" s="84"/>
      <c r="I28" s="50"/>
      <c r="J28" s="50"/>
      <c r="K28" s="20"/>
      <c r="L28" s="20"/>
    </row>
    <row r="29" spans="1:17" x14ac:dyDescent="0.25">
      <c r="A29" s="25">
        <v>4</v>
      </c>
      <c r="B29" s="26" t="s">
        <v>82</v>
      </c>
      <c r="C29" s="44">
        <v>29.501999999999999</v>
      </c>
      <c r="D29" s="44">
        <v>29.501999999999999</v>
      </c>
      <c r="E29" s="84">
        <v>750</v>
      </c>
      <c r="F29" s="84">
        <v>750</v>
      </c>
      <c r="G29" s="84">
        <v>750</v>
      </c>
      <c r="H29" s="84">
        <v>750</v>
      </c>
      <c r="I29" s="50">
        <f t="shared" si="3"/>
        <v>25.4220052877771</v>
      </c>
      <c r="J29" s="50">
        <f t="shared" si="4"/>
        <v>25.4220052877771</v>
      </c>
      <c r="K29" s="20"/>
      <c r="L29" s="20"/>
    </row>
    <row r="30" spans="1:17" x14ac:dyDescent="0.25">
      <c r="A30" s="25">
        <v>5</v>
      </c>
      <c r="B30" s="26" t="s">
        <v>128</v>
      </c>
      <c r="C30" s="84">
        <v>56.213000000000001</v>
      </c>
      <c r="D30" s="84">
        <v>56.213000000000001</v>
      </c>
      <c r="E30" s="84">
        <v>300</v>
      </c>
      <c r="F30" s="84">
        <v>300</v>
      </c>
      <c r="G30" s="84">
        <v>300</v>
      </c>
      <c r="H30" s="84">
        <v>300</v>
      </c>
      <c r="I30" s="50">
        <f t="shared" si="3"/>
        <v>5.3368437905822494</v>
      </c>
      <c r="J30" s="50">
        <f t="shared" si="4"/>
        <v>5.3368437905822494</v>
      </c>
      <c r="K30" s="20"/>
      <c r="L30" s="20"/>
    </row>
    <row r="31" spans="1:17" x14ac:dyDescent="0.25">
      <c r="A31" s="25"/>
      <c r="B31" s="26" t="s">
        <v>129</v>
      </c>
      <c r="C31" s="44"/>
      <c r="D31" s="44"/>
      <c r="E31" s="71"/>
      <c r="F31" s="44"/>
      <c r="G31" s="71"/>
      <c r="H31" s="44"/>
      <c r="I31" s="50"/>
      <c r="J31" s="50"/>
      <c r="K31" s="20"/>
      <c r="L31" s="20"/>
    </row>
    <row r="32" spans="1:17" x14ac:dyDescent="0.25">
      <c r="A32" s="25"/>
      <c r="B32" s="26" t="s">
        <v>130</v>
      </c>
      <c r="C32" s="44"/>
      <c r="D32" s="44"/>
      <c r="E32" s="71"/>
      <c r="F32" s="44"/>
      <c r="G32" s="71"/>
      <c r="H32" s="44"/>
      <c r="I32" s="50"/>
      <c r="J32" s="50"/>
      <c r="K32" s="20"/>
      <c r="L32" s="20"/>
    </row>
    <row r="33" spans="1:13" x14ac:dyDescent="0.25">
      <c r="A33" s="25"/>
      <c r="B33" s="26" t="s">
        <v>131</v>
      </c>
      <c r="C33" s="44"/>
      <c r="D33" s="44"/>
      <c r="E33" s="44"/>
      <c r="F33" s="44"/>
      <c r="G33" s="44"/>
      <c r="H33" s="44"/>
      <c r="I33" s="50"/>
      <c r="J33" s="50"/>
      <c r="K33" s="20"/>
      <c r="L33" s="20"/>
    </row>
    <row r="34" spans="1:13" x14ac:dyDescent="0.25">
      <c r="A34" s="25"/>
      <c r="B34" s="26" t="s">
        <v>132</v>
      </c>
      <c r="C34" s="44"/>
      <c r="D34" s="44"/>
      <c r="E34" s="44"/>
      <c r="F34" s="44"/>
      <c r="G34" s="44"/>
      <c r="H34" s="44"/>
      <c r="I34" s="50"/>
      <c r="J34" s="50"/>
      <c r="K34" s="20"/>
      <c r="L34" s="20"/>
    </row>
    <row r="35" spans="1:13" ht="25.5" x14ac:dyDescent="0.25">
      <c r="A35" s="25"/>
      <c r="B35" s="26" t="s">
        <v>133</v>
      </c>
      <c r="C35" s="44"/>
      <c r="D35" s="44"/>
      <c r="E35" s="84"/>
      <c r="F35" s="44">
        <f t="shared" si="6"/>
        <v>0</v>
      </c>
      <c r="G35" s="84"/>
      <c r="H35" s="44">
        <f t="shared" ref="H35" si="9">G35</f>
        <v>0</v>
      </c>
      <c r="I35" s="50"/>
      <c r="J35" s="50"/>
      <c r="K35" s="20"/>
      <c r="L35" s="20"/>
    </row>
    <row r="36" spans="1:13" x14ac:dyDescent="0.25">
      <c r="A36" s="25">
        <v>6</v>
      </c>
      <c r="B36" s="26" t="s">
        <v>83</v>
      </c>
      <c r="C36" s="44">
        <v>5.5E-2</v>
      </c>
      <c r="D36" s="44">
        <v>5.5E-2</v>
      </c>
      <c r="E36" s="84">
        <v>0</v>
      </c>
      <c r="F36" s="84">
        <v>0</v>
      </c>
      <c r="G36" s="84">
        <v>0</v>
      </c>
      <c r="H36" s="84">
        <v>0</v>
      </c>
      <c r="I36" s="50">
        <f t="shared" si="3"/>
        <v>0</v>
      </c>
      <c r="J36" s="50">
        <f t="shared" si="4"/>
        <v>0</v>
      </c>
      <c r="K36" s="20"/>
      <c r="L36" s="20"/>
    </row>
    <row r="37" spans="1:13" x14ac:dyDescent="0.25">
      <c r="A37" s="25">
        <v>7</v>
      </c>
      <c r="B37" s="26" t="s">
        <v>144</v>
      </c>
      <c r="C37" s="44"/>
      <c r="D37" s="44"/>
      <c r="E37" s="84"/>
      <c r="F37" s="44"/>
      <c r="G37" s="84"/>
      <c r="H37" s="44"/>
      <c r="I37" s="50"/>
      <c r="J37" s="50"/>
      <c r="K37" s="20"/>
      <c r="L37" s="20"/>
    </row>
    <row r="38" spans="1:13" x14ac:dyDescent="0.25">
      <c r="A38" s="25">
        <v>8</v>
      </c>
      <c r="B38" s="26" t="s">
        <v>84</v>
      </c>
      <c r="C38" s="44"/>
      <c r="D38" s="44"/>
      <c r="E38" s="84"/>
      <c r="F38" s="44">
        <v>0</v>
      </c>
      <c r="G38" s="84"/>
      <c r="H38" s="44">
        <v>0</v>
      </c>
      <c r="I38" s="50"/>
      <c r="J38" s="50"/>
      <c r="K38" s="20"/>
      <c r="L38" s="20"/>
    </row>
    <row r="39" spans="1:13" x14ac:dyDescent="0.25">
      <c r="A39" s="25">
        <v>9</v>
      </c>
      <c r="B39" s="26" t="s">
        <v>143</v>
      </c>
      <c r="C39" s="44"/>
      <c r="D39" s="44"/>
      <c r="E39" s="84"/>
      <c r="F39" s="44"/>
      <c r="G39" s="84"/>
      <c r="H39" s="44"/>
      <c r="I39" s="50"/>
      <c r="J39" s="50"/>
      <c r="K39" s="20"/>
      <c r="L39" s="20"/>
    </row>
    <row r="40" spans="1:13" s="19" customFormat="1" x14ac:dyDescent="0.25">
      <c r="A40" s="23">
        <v>10</v>
      </c>
      <c r="B40" s="24" t="s">
        <v>85</v>
      </c>
      <c r="C40" s="81">
        <v>102.06100000000001</v>
      </c>
      <c r="D40" s="81">
        <v>102.06100000000001</v>
      </c>
      <c r="E40" s="84">
        <v>100</v>
      </c>
      <c r="F40" s="84">
        <v>100</v>
      </c>
      <c r="G40" s="84">
        <v>100</v>
      </c>
      <c r="H40" s="84">
        <v>100</v>
      </c>
      <c r="I40" s="50">
        <f t="shared" si="3"/>
        <v>0.97980619433476057</v>
      </c>
      <c r="J40" s="50">
        <f t="shared" si="3"/>
        <v>0.97980619433476057</v>
      </c>
      <c r="K40" s="20"/>
      <c r="L40" s="66"/>
      <c r="M40" s="66"/>
    </row>
    <row r="41" spans="1:13" x14ac:dyDescent="0.25">
      <c r="A41" s="25"/>
      <c r="B41" s="26" t="s">
        <v>134</v>
      </c>
      <c r="C41" s="44"/>
      <c r="D41" s="44"/>
      <c r="E41" s="84"/>
      <c r="F41" s="44"/>
      <c r="G41" s="44"/>
      <c r="H41" s="44"/>
      <c r="I41" s="49"/>
      <c r="J41" s="49"/>
      <c r="K41" s="20"/>
      <c r="L41" s="66"/>
    </row>
    <row r="42" spans="1:13" x14ac:dyDescent="0.25">
      <c r="A42" s="25"/>
      <c r="B42" s="26" t="s">
        <v>135</v>
      </c>
      <c r="C42" s="44"/>
      <c r="D42" s="44"/>
      <c r="E42" s="84"/>
      <c r="F42" s="44">
        <f t="shared" si="6"/>
        <v>0</v>
      </c>
      <c r="G42" s="44"/>
      <c r="H42" s="44"/>
      <c r="I42" s="50"/>
      <c r="J42" s="50"/>
      <c r="K42" s="20"/>
      <c r="L42" s="66"/>
    </row>
    <row r="43" spans="1:13" x14ac:dyDescent="0.25">
      <c r="A43" s="25"/>
      <c r="B43" s="26" t="s">
        <v>136</v>
      </c>
      <c r="C43" s="46"/>
      <c r="D43" s="46"/>
      <c r="E43" s="84"/>
      <c r="F43" s="46">
        <f t="shared" si="6"/>
        <v>0</v>
      </c>
      <c r="G43" s="46"/>
      <c r="H43" s="46"/>
      <c r="I43" s="50"/>
      <c r="J43" s="50"/>
      <c r="K43" s="20"/>
      <c r="L43" s="66"/>
    </row>
    <row r="44" spans="1:13" x14ac:dyDescent="0.25">
      <c r="A44" s="25"/>
      <c r="B44" s="26" t="s">
        <v>137</v>
      </c>
      <c r="C44" s="46"/>
      <c r="D44" s="46"/>
      <c r="E44" s="84"/>
      <c r="F44" s="46">
        <f t="shared" si="6"/>
        <v>0</v>
      </c>
      <c r="G44" s="46"/>
      <c r="H44" s="46"/>
      <c r="I44" s="50"/>
      <c r="J44" s="50"/>
      <c r="K44" s="20"/>
      <c r="L44" s="66"/>
    </row>
    <row r="45" spans="1:13" x14ac:dyDescent="0.25">
      <c r="A45" s="25"/>
      <c r="B45" s="26" t="s">
        <v>138</v>
      </c>
      <c r="C45" s="46"/>
      <c r="D45" s="46"/>
      <c r="E45" s="84"/>
      <c r="F45" s="46">
        <f t="shared" si="6"/>
        <v>0</v>
      </c>
      <c r="G45" s="46"/>
      <c r="H45" s="46"/>
      <c r="I45" s="50"/>
      <c r="J45" s="50"/>
      <c r="K45" s="20"/>
      <c r="L45" s="66"/>
    </row>
    <row r="46" spans="1:13" x14ac:dyDescent="0.25">
      <c r="A46" s="25"/>
      <c r="B46" s="26" t="s">
        <v>139</v>
      </c>
      <c r="C46" s="44"/>
      <c r="D46" s="44"/>
      <c r="E46" s="84"/>
      <c r="F46" s="46">
        <f t="shared" si="6"/>
        <v>0</v>
      </c>
      <c r="G46" s="46"/>
      <c r="H46" s="44"/>
      <c r="I46" s="50"/>
      <c r="J46" s="50"/>
      <c r="K46" s="20"/>
      <c r="L46" s="66"/>
    </row>
    <row r="47" spans="1:13" x14ac:dyDescent="0.25">
      <c r="A47" s="25"/>
      <c r="B47" s="26" t="s">
        <v>140</v>
      </c>
      <c r="C47" s="44"/>
      <c r="D47" s="44"/>
      <c r="E47" s="84"/>
      <c r="F47" s="46">
        <f t="shared" si="6"/>
        <v>0</v>
      </c>
      <c r="G47" s="46"/>
      <c r="H47" s="46"/>
      <c r="I47" s="50"/>
      <c r="J47" s="50"/>
      <c r="K47" s="20"/>
      <c r="L47" s="66"/>
    </row>
    <row r="48" spans="1:13" ht="25.5" x14ac:dyDescent="0.25">
      <c r="A48" s="25"/>
      <c r="B48" s="26" t="s">
        <v>141</v>
      </c>
      <c r="C48" s="44"/>
      <c r="D48" s="44"/>
      <c r="E48" s="84"/>
      <c r="F48" s="44"/>
      <c r="G48" s="84"/>
      <c r="H48" s="44"/>
      <c r="I48" s="49"/>
      <c r="J48" s="49"/>
      <c r="K48" s="20"/>
      <c r="L48" s="66"/>
      <c r="M48" s="20"/>
    </row>
    <row r="49" spans="1:12" s="19" customFormat="1" ht="25.5" x14ac:dyDescent="0.25">
      <c r="A49" s="23">
        <v>11</v>
      </c>
      <c r="B49" s="24" t="s">
        <v>142</v>
      </c>
      <c r="C49" s="46"/>
      <c r="D49" s="46"/>
      <c r="E49" s="81"/>
      <c r="F49" s="81"/>
      <c r="G49" s="81"/>
      <c r="H49" s="81"/>
      <c r="I49" s="94"/>
      <c r="J49" s="94"/>
      <c r="K49" s="66"/>
      <c r="L49" s="66"/>
    </row>
    <row r="50" spans="1:12" x14ac:dyDescent="0.25">
      <c r="A50" s="23" t="s">
        <v>26</v>
      </c>
      <c r="B50" s="24" t="s">
        <v>86</v>
      </c>
      <c r="C50" s="44"/>
      <c r="D50" s="44"/>
      <c r="E50" s="44"/>
      <c r="F50" s="44"/>
      <c r="G50" s="44"/>
      <c r="H50" s="44"/>
      <c r="I50" s="25"/>
      <c r="J50" s="25"/>
      <c r="K50" s="20"/>
      <c r="L50" s="66"/>
    </row>
    <row r="51" spans="1:12" x14ac:dyDescent="0.25">
      <c r="A51" s="23" t="s">
        <v>36</v>
      </c>
      <c r="B51" s="24" t="s">
        <v>87</v>
      </c>
      <c r="C51" s="44"/>
      <c r="D51" s="44"/>
      <c r="E51" s="44"/>
      <c r="F51" s="44"/>
      <c r="G51" s="44"/>
      <c r="H51" s="44"/>
      <c r="I51" s="25"/>
      <c r="J51" s="25"/>
      <c r="K51" s="20"/>
      <c r="L51" s="66"/>
    </row>
    <row r="52" spans="1:12" ht="20.45" customHeight="1" x14ac:dyDescent="0.25">
      <c r="A52" s="23" t="s">
        <v>64</v>
      </c>
      <c r="B52" s="24" t="s">
        <v>88</v>
      </c>
      <c r="C52" s="81"/>
      <c r="D52" s="81"/>
      <c r="E52" s="44"/>
      <c r="F52" s="44"/>
      <c r="G52" s="44"/>
      <c r="H52" s="44"/>
      <c r="I52" s="25"/>
      <c r="J52" s="25"/>
      <c r="K52" s="20"/>
      <c r="L52" s="66"/>
    </row>
    <row r="53" spans="1:12" ht="20.45" customHeight="1" x14ac:dyDescent="0.25">
      <c r="A53" s="23" t="s">
        <v>66</v>
      </c>
      <c r="B53" s="24" t="s">
        <v>335</v>
      </c>
      <c r="C53" s="81">
        <f>+C54+C55</f>
        <v>111359.40100000001</v>
      </c>
      <c r="D53" s="81">
        <f t="shared" ref="D53:H53" si="10">+D54+D55</f>
        <v>111359.40100000001</v>
      </c>
      <c r="E53" s="35">
        <f t="shared" si="10"/>
        <v>114241</v>
      </c>
      <c r="F53" s="35">
        <f t="shared" si="10"/>
        <v>114241</v>
      </c>
      <c r="G53" s="35">
        <f t="shared" si="10"/>
        <v>114241</v>
      </c>
      <c r="H53" s="35">
        <f t="shared" si="10"/>
        <v>114241</v>
      </c>
      <c r="I53" s="50">
        <f>G53/C53</f>
        <v>1.0258765669905139</v>
      </c>
      <c r="J53" s="50">
        <f>H53/D53</f>
        <v>1.0258765669905139</v>
      </c>
      <c r="K53" s="20"/>
      <c r="L53" s="66"/>
    </row>
    <row r="54" spans="1:12" ht="20.45" customHeight="1" x14ac:dyDescent="0.25">
      <c r="A54" s="25"/>
      <c r="B54" s="26" t="s">
        <v>336</v>
      </c>
      <c r="C54" s="84">
        <v>44953.267</v>
      </c>
      <c r="D54" s="84">
        <v>44953.267</v>
      </c>
      <c r="E54" s="32">
        <v>114241</v>
      </c>
      <c r="F54" s="32">
        <v>114241</v>
      </c>
      <c r="G54" s="32">
        <v>114241</v>
      </c>
      <c r="H54" s="32">
        <v>114241</v>
      </c>
      <c r="I54" s="49">
        <f t="shared" ref="I54:I55" si="11">G54/C54</f>
        <v>2.5413280863435355</v>
      </c>
      <c r="J54" s="49">
        <f t="shared" ref="J54:J55" si="12">H54/D54</f>
        <v>2.5413280863435355</v>
      </c>
      <c r="K54" s="20"/>
      <c r="L54" s="20"/>
    </row>
    <row r="55" spans="1:12" ht="20.45" customHeight="1" x14ac:dyDescent="0.25">
      <c r="A55" s="25"/>
      <c r="B55" s="26" t="s">
        <v>100</v>
      </c>
      <c r="C55" s="84">
        <v>66406.134000000005</v>
      </c>
      <c r="D55" s="84">
        <v>66406.134000000005</v>
      </c>
      <c r="E55" s="44"/>
      <c r="F55" s="44"/>
      <c r="G55" s="44"/>
      <c r="H55" s="44"/>
      <c r="I55" s="49">
        <f t="shared" si="11"/>
        <v>0</v>
      </c>
      <c r="J55" s="49">
        <f t="shared" si="12"/>
        <v>0</v>
      </c>
      <c r="K55" s="20"/>
      <c r="L55" s="20"/>
    </row>
    <row r="56" spans="1:12" ht="20.45" customHeight="1" x14ac:dyDescent="0.25">
      <c r="A56" s="29"/>
      <c r="B56" s="30"/>
      <c r="C56" s="180"/>
      <c r="D56" s="180"/>
      <c r="E56" s="181"/>
      <c r="F56" s="181"/>
      <c r="G56" s="181"/>
      <c r="H56" s="181"/>
      <c r="I56" s="31"/>
      <c r="J56" s="31"/>
      <c r="K56" s="20"/>
      <c r="L56" s="66"/>
    </row>
    <row r="57" spans="1:12" ht="20.45" customHeight="1" x14ac:dyDescent="0.25">
      <c r="A57" s="176"/>
      <c r="B57" s="177"/>
      <c r="C57" s="182"/>
      <c r="D57" s="182"/>
      <c r="E57" s="183"/>
      <c r="F57" s="183"/>
      <c r="G57" s="183"/>
      <c r="H57" s="183"/>
      <c r="I57" s="178"/>
      <c r="J57" s="178"/>
      <c r="K57" s="20"/>
      <c r="L57" s="66"/>
    </row>
    <row r="58" spans="1:12" ht="20.45" customHeight="1" x14ac:dyDescent="0.25">
      <c r="A58" s="176"/>
      <c r="B58" s="177"/>
      <c r="C58" s="182"/>
      <c r="D58" s="182"/>
      <c r="E58" s="183"/>
      <c r="F58" s="183"/>
      <c r="G58" s="183"/>
      <c r="H58" s="183"/>
      <c r="I58" s="178"/>
      <c r="J58" s="178"/>
      <c r="K58" s="20"/>
      <c r="L58" s="66"/>
    </row>
    <row r="59" spans="1:12" ht="20.45" customHeight="1" x14ac:dyDescent="0.25">
      <c r="A59" s="176"/>
      <c r="B59" s="177"/>
      <c r="C59" s="182"/>
      <c r="D59" s="182"/>
      <c r="E59" s="183"/>
      <c r="F59" s="183"/>
      <c r="G59" s="183"/>
      <c r="H59" s="183"/>
      <c r="I59" s="178"/>
      <c r="J59" s="178"/>
      <c r="K59" s="20"/>
      <c r="L59" s="66"/>
    </row>
    <row r="60" spans="1:12" ht="20.45" customHeight="1" x14ac:dyDescent="0.25">
      <c r="A60" s="176"/>
      <c r="B60" s="177"/>
      <c r="C60" s="182"/>
      <c r="D60" s="182"/>
      <c r="E60" s="183"/>
      <c r="F60" s="183"/>
      <c r="G60" s="183"/>
      <c r="H60" s="183"/>
      <c r="I60" s="178"/>
      <c r="J60" s="178"/>
      <c r="K60" s="20"/>
      <c r="L60" s="66"/>
    </row>
    <row r="61" spans="1:12" ht="20.45" customHeight="1" x14ac:dyDescent="0.25">
      <c r="A61" s="176"/>
      <c r="B61" s="177"/>
      <c r="C61" s="182"/>
      <c r="D61" s="182"/>
      <c r="E61" s="183"/>
      <c r="F61" s="183"/>
      <c r="G61" s="183"/>
      <c r="H61" s="183"/>
      <c r="I61" s="178"/>
      <c r="J61" s="178"/>
      <c r="K61" s="20"/>
      <c r="L61" s="66"/>
    </row>
    <row r="62" spans="1:12" ht="20.45" customHeight="1" x14ac:dyDescent="0.25">
      <c r="A62" s="176"/>
      <c r="B62" s="177"/>
      <c r="C62" s="182"/>
      <c r="D62" s="182"/>
      <c r="E62" s="183"/>
      <c r="F62" s="183"/>
      <c r="G62" s="183"/>
      <c r="H62" s="183"/>
      <c r="I62" s="178"/>
      <c r="J62" s="178"/>
      <c r="K62" s="20"/>
      <c r="L62" s="66"/>
    </row>
    <row r="63" spans="1:12" ht="20.45" customHeight="1" x14ac:dyDescent="0.25">
      <c r="A63" s="176"/>
      <c r="B63" s="177"/>
      <c r="C63" s="182"/>
      <c r="D63" s="182"/>
      <c r="E63" s="183"/>
      <c r="F63" s="183"/>
      <c r="G63" s="183"/>
      <c r="H63" s="183"/>
      <c r="I63" s="178"/>
      <c r="J63" s="178"/>
      <c r="K63" s="20"/>
      <c r="L63" s="66"/>
    </row>
    <row r="64" spans="1:12" ht="20.45" customHeight="1" x14ac:dyDescent="0.25">
      <c r="A64" s="176"/>
      <c r="B64" s="177"/>
      <c r="C64" s="182"/>
      <c r="D64" s="182"/>
      <c r="E64" s="183"/>
      <c r="F64" s="183"/>
      <c r="G64" s="183"/>
      <c r="H64" s="183"/>
      <c r="I64" s="178"/>
      <c r="J64" s="178"/>
      <c r="K64" s="20"/>
      <c r="L64" s="66"/>
    </row>
    <row r="65" spans="1:12" ht="20.45" customHeight="1" x14ac:dyDescent="0.25">
      <c r="A65" s="176"/>
      <c r="B65" s="177"/>
      <c r="C65" s="182"/>
      <c r="D65" s="182"/>
      <c r="E65" s="183"/>
      <c r="F65" s="183"/>
      <c r="G65" s="183"/>
      <c r="H65" s="183"/>
      <c r="I65" s="178"/>
      <c r="J65" s="178"/>
      <c r="K65" s="20"/>
      <c r="L65" s="66"/>
    </row>
    <row r="66" spans="1:12" ht="20.45" customHeight="1" x14ac:dyDescent="0.25">
      <c r="A66" s="176"/>
      <c r="B66" s="177"/>
      <c r="C66" s="182"/>
      <c r="D66" s="182"/>
      <c r="E66" s="183"/>
      <c r="F66" s="183"/>
      <c r="G66" s="183"/>
      <c r="H66" s="183"/>
      <c r="I66" s="178"/>
      <c r="J66" s="178"/>
      <c r="K66" s="20"/>
      <c r="L66" s="66"/>
    </row>
    <row r="67" spans="1:12" ht="20.45" customHeight="1" x14ac:dyDescent="0.25">
      <c r="A67" s="176"/>
      <c r="B67" s="177"/>
      <c r="C67" s="182"/>
      <c r="D67" s="182"/>
      <c r="E67" s="183"/>
      <c r="F67" s="183"/>
      <c r="G67" s="183"/>
      <c r="H67" s="183"/>
      <c r="I67" s="178"/>
      <c r="J67" s="178"/>
      <c r="K67" s="20"/>
      <c r="L67" s="66"/>
    </row>
    <row r="68" spans="1:12" ht="20.45" customHeight="1" x14ac:dyDescent="0.25">
      <c r="A68" s="176"/>
      <c r="B68" s="177"/>
      <c r="C68" s="182"/>
      <c r="D68" s="182"/>
      <c r="E68" s="183"/>
      <c r="F68" s="183"/>
      <c r="G68" s="183"/>
      <c r="H68" s="183"/>
      <c r="I68" s="178"/>
      <c r="J68" s="178"/>
      <c r="K68" s="20"/>
      <c r="L68" s="66"/>
    </row>
    <row r="69" spans="1:12" ht="20.45" customHeight="1" x14ac:dyDescent="0.25">
      <c r="A69" s="176"/>
      <c r="B69" s="177"/>
      <c r="C69" s="182"/>
      <c r="D69" s="182"/>
      <c r="E69" s="183"/>
      <c r="F69" s="183"/>
      <c r="G69" s="183"/>
      <c r="H69" s="183"/>
      <c r="I69" s="178"/>
      <c r="J69" s="178"/>
      <c r="K69" s="20"/>
      <c r="L69" s="66"/>
    </row>
    <row r="70" spans="1:12" ht="20.45" customHeight="1" x14ac:dyDescent="0.25">
      <c r="A70" s="176"/>
      <c r="B70" s="177"/>
      <c r="C70" s="182"/>
      <c r="D70" s="182"/>
      <c r="E70" s="183"/>
      <c r="F70" s="183"/>
      <c r="G70" s="183"/>
      <c r="H70" s="183"/>
      <c r="I70" s="178"/>
      <c r="J70" s="178"/>
      <c r="K70" s="20"/>
      <c r="L70" s="66"/>
    </row>
    <row r="71" spans="1:12" ht="20.45" customHeight="1" x14ac:dyDescent="0.25">
      <c r="A71" s="176"/>
      <c r="B71" s="177"/>
      <c r="C71" s="182"/>
      <c r="D71" s="182"/>
      <c r="E71" s="183"/>
      <c r="F71" s="183"/>
      <c r="G71" s="183"/>
      <c r="H71" s="183"/>
      <c r="I71" s="178"/>
      <c r="J71" s="178"/>
      <c r="K71" s="20"/>
      <c r="L71" s="66"/>
    </row>
    <row r="72" spans="1:12" x14ac:dyDescent="0.25">
      <c r="A72" s="16" t="s">
        <v>89</v>
      </c>
      <c r="L72" s="66"/>
    </row>
    <row r="73" spans="1:12" x14ac:dyDescent="0.25">
      <c r="A73" s="17" t="s">
        <v>90</v>
      </c>
      <c r="L73" s="66"/>
    </row>
    <row r="74" spans="1:12" x14ac:dyDescent="0.25">
      <c r="A74" s="17" t="s">
        <v>91</v>
      </c>
      <c r="L74" s="66"/>
    </row>
    <row r="75" spans="1:12" x14ac:dyDescent="0.25">
      <c r="A75" s="17" t="s">
        <v>92</v>
      </c>
      <c r="L75" s="66"/>
    </row>
    <row r="76" spans="1:12" x14ac:dyDescent="0.25">
      <c r="A76" s="17" t="s">
        <v>93</v>
      </c>
      <c r="L76" s="66"/>
    </row>
    <row r="77" spans="1:12" x14ac:dyDescent="0.25">
      <c r="A77" s="18" t="s">
        <v>94</v>
      </c>
      <c r="L77" s="66"/>
    </row>
    <row r="78" spans="1:12" x14ac:dyDescent="0.25">
      <c r="L78" s="66"/>
    </row>
  </sheetData>
  <mergeCells count="9">
    <mergeCell ref="A1:H1"/>
    <mergeCell ref="A3:J3"/>
    <mergeCell ref="A4:J4"/>
    <mergeCell ref="A7:A8"/>
    <mergeCell ref="B7:B8"/>
    <mergeCell ref="I7:J7"/>
    <mergeCell ref="C7:D7"/>
    <mergeCell ref="E7:F7"/>
    <mergeCell ref="G7:H7"/>
  </mergeCells>
  <pageMargins left="0.39370078740157483" right="0.19685039370078741" top="0.59055118110236227" bottom="0.39370078740157483" header="0.31496062992125984" footer="0.31496062992125984"/>
  <pageSetup paperSize="9" scale="70" orientation="portrait" r:id="rId1"/>
  <colBreaks count="1" manualBreakCount="1">
    <brk id="10"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60"/>
  <sheetViews>
    <sheetView topLeftCell="A9" zoomScaleNormal="100" zoomScaleSheetLayoutView="85" workbookViewId="0">
      <selection activeCell="K14" sqref="K14"/>
    </sheetView>
  </sheetViews>
  <sheetFormatPr defaultRowHeight="15" x14ac:dyDescent="0.25"/>
  <cols>
    <col min="1" max="1" width="5.42578125" customWidth="1"/>
    <col min="2" max="2" width="57.28515625" customWidth="1"/>
    <col min="3" max="3" width="10.140625" customWidth="1"/>
    <col min="4" max="5" width="10.7109375" customWidth="1"/>
    <col min="6" max="6" width="11.7109375" customWidth="1"/>
    <col min="7" max="7" width="11.28515625" bestFit="1" customWidth="1"/>
    <col min="8" max="8" width="8.7109375" customWidth="1"/>
    <col min="9" max="9" width="10.28515625" bestFit="1" customWidth="1"/>
    <col min="11" max="11" width="11.42578125" bestFit="1" customWidth="1"/>
    <col min="13" max="13" width="12.140625" bestFit="1" customWidth="1"/>
  </cols>
  <sheetData>
    <row r="1" spans="1:13" ht="15.75" x14ac:dyDescent="0.25">
      <c r="A1" s="241" t="s">
        <v>302</v>
      </c>
      <c r="B1" s="241"/>
      <c r="C1" s="241"/>
      <c r="D1" s="241"/>
      <c r="E1" s="241"/>
      <c r="F1" s="188"/>
      <c r="G1" s="241"/>
      <c r="H1" s="241"/>
      <c r="I1" s="241"/>
      <c r="J1" s="83"/>
    </row>
    <row r="2" spans="1:13" ht="10.15" customHeight="1" x14ac:dyDescent="0.25">
      <c r="A2" s="192"/>
      <c r="B2" s="188"/>
      <c r="C2" s="188"/>
      <c r="D2" s="188"/>
      <c r="E2" s="188"/>
      <c r="F2" s="188"/>
      <c r="G2" s="233" t="s">
        <v>253</v>
      </c>
      <c r="H2" s="233"/>
      <c r="I2" s="233"/>
    </row>
    <row r="3" spans="1:13" ht="16.5" x14ac:dyDescent="0.25">
      <c r="A3" s="242" t="s">
        <v>288</v>
      </c>
      <c r="B3" s="242"/>
      <c r="C3" s="242"/>
      <c r="D3" s="242"/>
      <c r="E3" s="242"/>
      <c r="F3" s="242"/>
      <c r="G3" s="242"/>
      <c r="H3" s="242"/>
      <c r="I3" s="242"/>
    </row>
    <row r="4" spans="1:13" ht="15.6" customHeight="1" x14ac:dyDescent="0.25">
      <c r="A4" s="243" t="str">
        <f>'16 DT'!A4:J4</f>
        <v>(Kèm theo Nghị quyết số 41/NQ-HĐND ngày 24/12/2025 của Hội đồng nhân dân xã Mường Bang)</v>
      </c>
      <c r="B4" s="243"/>
      <c r="C4" s="243"/>
      <c r="D4" s="243"/>
      <c r="E4" s="243"/>
      <c r="F4" s="243"/>
      <c r="G4" s="243"/>
      <c r="H4" s="243"/>
      <c r="I4" s="243"/>
      <c r="J4" s="51"/>
      <c r="K4" s="51"/>
      <c r="L4" s="51"/>
      <c r="M4" s="51"/>
    </row>
    <row r="5" spans="1:13" x14ac:dyDescent="0.25">
      <c r="E5" s="15" t="s">
        <v>3</v>
      </c>
    </row>
    <row r="6" spans="1:13" ht="14.45" customHeight="1" x14ac:dyDescent="0.25">
      <c r="A6" s="236" t="s">
        <v>4</v>
      </c>
      <c r="B6" s="236" t="s">
        <v>5</v>
      </c>
      <c r="C6" s="236" t="s">
        <v>280</v>
      </c>
      <c r="D6" s="236" t="s">
        <v>289</v>
      </c>
      <c r="E6" s="236" t="s">
        <v>292</v>
      </c>
      <c r="F6" s="239" t="s">
        <v>8</v>
      </c>
      <c r="G6" s="240"/>
      <c r="H6" s="240"/>
      <c r="I6" s="245"/>
    </row>
    <row r="7" spans="1:13" ht="21.6" customHeight="1" x14ac:dyDescent="0.25">
      <c r="A7" s="244"/>
      <c r="B7" s="244"/>
      <c r="C7" s="244"/>
      <c r="D7" s="244"/>
      <c r="E7" s="244"/>
      <c r="F7" s="239" t="s">
        <v>49</v>
      </c>
      <c r="G7" s="245"/>
      <c r="H7" s="239" t="s">
        <v>50</v>
      </c>
      <c r="I7" s="245"/>
    </row>
    <row r="8" spans="1:13" ht="32.450000000000003" customHeight="1" x14ac:dyDescent="0.25">
      <c r="A8" s="237"/>
      <c r="B8" s="237"/>
      <c r="C8" s="237"/>
      <c r="D8" s="237"/>
      <c r="E8" s="237"/>
      <c r="F8" s="9" t="s">
        <v>225</v>
      </c>
      <c r="G8" s="9" t="s">
        <v>298</v>
      </c>
      <c r="H8" s="9" t="s">
        <v>225</v>
      </c>
      <c r="I8" s="9" t="s">
        <v>298</v>
      </c>
      <c r="M8" s="88"/>
    </row>
    <row r="9" spans="1:13" x14ac:dyDescent="0.25">
      <c r="A9" s="9" t="s">
        <v>9</v>
      </c>
      <c r="B9" s="9" t="s">
        <v>10</v>
      </c>
      <c r="C9" s="9">
        <v>1</v>
      </c>
      <c r="D9" s="9">
        <v>2</v>
      </c>
      <c r="E9" s="9">
        <v>3</v>
      </c>
      <c r="F9" s="9" t="s">
        <v>228</v>
      </c>
      <c r="G9" s="9" t="s">
        <v>229</v>
      </c>
      <c r="H9" s="9" t="s">
        <v>226</v>
      </c>
      <c r="I9" s="9" t="s">
        <v>227</v>
      </c>
    </row>
    <row r="10" spans="1:13" x14ac:dyDescent="0.25">
      <c r="A10" s="98"/>
      <c r="B10" s="99" t="s">
        <v>51</v>
      </c>
      <c r="C10" s="100">
        <f>C11+C51</f>
        <v>133204.50099999999</v>
      </c>
      <c r="D10" s="100">
        <f>D11+D51</f>
        <v>115409</v>
      </c>
      <c r="E10" s="100">
        <f>E11+E51</f>
        <v>115409</v>
      </c>
      <c r="F10" s="222"/>
      <c r="G10" s="222"/>
      <c r="H10" s="127">
        <f>D10/C10</f>
        <v>0.86640465700179314</v>
      </c>
      <c r="I10" s="128">
        <f>E10/C10</f>
        <v>0.86640465700179314</v>
      </c>
    </row>
    <row r="11" spans="1:13" x14ac:dyDescent="0.25">
      <c r="A11" s="101" t="s">
        <v>9</v>
      </c>
      <c r="B11" s="102" t="s">
        <v>13</v>
      </c>
      <c r="C11" s="104">
        <f>C12+C16+C49+C50</f>
        <v>111520.501</v>
      </c>
      <c r="D11" s="104">
        <f>D12+D16+D49+D50</f>
        <v>115409</v>
      </c>
      <c r="E11" s="104">
        <f>E12+E16+E49+E50</f>
        <v>115409</v>
      </c>
      <c r="F11" s="223">
        <f t="shared" ref="F11:F54" si="0">D11-C11</f>
        <v>3888.4989999999962</v>
      </c>
      <c r="G11" s="223">
        <f t="shared" ref="G11:G54" si="1">E11-C11</f>
        <v>3888.4989999999962</v>
      </c>
      <c r="H11" s="112">
        <f t="shared" ref="H11:H55" si="2">D11/C11</f>
        <v>1.0348680194684563</v>
      </c>
      <c r="I11" s="113">
        <f t="shared" ref="I11:I55" si="3">E11/C11</f>
        <v>1.0348680194684563</v>
      </c>
      <c r="M11" s="93"/>
    </row>
    <row r="12" spans="1:13" ht="18.75" x14ac:dyDescent="0.25">
      <c r="A12" s="101" t="s">
        <v>20</v>
      </c>
      <c r="B12" s="102" t="s">
        <v>52</v>
      </c>
      <c r="C12" s="105"/>
      <c r="D12" s="106">
        <f>D13+D14</f>
        <v>0</v>
      </c>
      <c r="E12" s="106">
        <f t="shared" ref="E12" si="4">E13+E14</f>
        <v>0</v>
      </c>
      <c r="F12" s="223">
        <f t="shared" si="0"/>
        <v>0</v>
      </c>
      <c r="G12" s="223">
        <f t="shared" si="1"/>
        <v>0</v>
      </c>
      <c r="H12" s="112"/>
      <c r="I12" s="113"/>
      <c r="K12" s="232">
        <v>1168</v>
      </c>
      <c r="M12" s="93"/>
    </row>
    <row r="13" spans="1:13" ht="18.75" x14ac:dyDescent="0.25">
      <c r="A13" s="107">
        <v>1</v>
      </c>
      <c r="B13" s="108" t="s">
        <v>217</v>
      </c>
      <c r="C13" s="109"/>
      <c r="D13" s="129"/>
      <c r="E13" s="129"/>
      <c r="F13" s="223">
        <f t="shared" si="0"/>
        <v>0</v>
      </c>
      <c r="G13" s="223">
        <f t="shared" si="1"/>
        <v>0</v>
      </c>
      <c r="H13" s="112"/>
      <c r="I13" s="113"/>
      <c r="K13" s="232">
        <v>114241</v>
      </c>
      <c r="M13" s="93"/>
    </row>
    <row r="14" spans="1:13" x14ac:dyDescent="0.25">
      <c r="A14" s="107">
        <v>2</v>
      </c>
      <c r="B14" s="108" t="s">
        <v>218</v>
      </c>
      <c r="C14" s="109"/>
      <c r="D14" s="129"/>
      <c r="E14" s="129"/>
      <c r="F14" s="223"/>
      <c r="G14" s="223"/>
      <c r="H14" s="112"/>
      <c r="I14" s="113"/>
    </row>
    <row r="15" spans="1:13" x14ac:dyDescent="0.25">
      <c r="A15" s="107">
        <v>3</v>
      </c>
      <c r="B15" s="114" t="s">
        <v>61</v>
      </c>
      <c r="C15" s="107"/>
      <c r="D15" s="110"/>
      <c r="E15" s="110"/>
      <c r="F15" s="223">
        <f t="shared" si="0"/>
        <v>0</v>
      </c>
      <c r="G15" s="223">
        <f t="shared" si="1"/>
        <v>0</v>
      </c>
      <c r="H15" s="112"/>
      <c r="I15" s="113"/>
    </row>
    <row r="16" spans="1:13" s="19" customFormat="1" ht="21" customHeight="1" x14ac:dyDescent="0.25">
      <c r="A16" s="101" t="s">
        <v>26</v>
      </c>
      <c r="B16" s="102" t="s">
        <v>62</v>
      </c>
      <c r="C16" s="104">
        <f>C18+C19+C20+C43+C21+C47+C48+C17</f>
        <v>110264.501</v>
      </c>
      <c r="D16" s="104">
        <v>113101</v>
      </c>
      <c r="E16" s="104">
        <f>E18+E19+E20+E43+E21+E47+E48+E17</f>
        <v>113101</v>
      </c>
      <c r="F16" s="224">
        <f>F18+F19+F20+F43+F21+F47+F48+F17</f>
        <v>113101</v>
      </c>
      <c r="G16" s="223">
        <f t="shared" si="1"/>
        <v>2836.4989999999962</v>
      </c>
      <c r="H16" s="112">
        <f t="shared" si="2"/>
        <v>1.0257244985854512</v>
      </c>
      <c r="I16" s="113">
        <f t="shared" si="3"/>
        <v>1.0257244985854512</v>
      </c>
      <c r="K16" s="95"/>
    </row>
    <row r="17" spans="1:9" x14ac:dyDescent="0.25">
      <c r="A17" s="107">
        <v>1</v>
      </c>
      <c r="B17" s="114" t="s">
        <v>291</v>
      </c>
      <c r="C17" s="115">
        <v>237.2</v>
      </c>
      <c r="D17" s="129"/>
      <c r="E17" s="130">
        <v>1622.0409999999999</v>
      </c>
      <c r="F17" s="225">
        <v>1622.0409999999999</v>
      </c>
      <c r="G17" s="223">
        <f t="shared" si="1"/>
        <v>1384.8409999999999</v>
      </c>
      <c r="H17" s="112">
        <f t="shared" si="2"/>
        <v>0</v>
      </c>
      <c r="I17" s="113">
        <f t="shared" si="3"/>
        <v>6.8382841483979764</v>
      </c>
    </row>
    <row r="18" spans="1:9" x14ac:dyDescent="0.25">
      <c r="A18" s="107">
        <v>2</v>
      </c>
      <c r="B18" s="108" t="s">
        <v>258</v>
      </c>
      <c r="C18" s="109">
        <v>79018.456999999995</v>
      </c>
      <c r="D18" s="129"/>
      <c r="E18" s="129">
        <v>72387</v>
      </c>
      <c r="F18" s="226">
        <v>72387</v>
      </c>
      <c r="G18" s="223"/>
      <c r="H18" s="112">
        <f t="shared" si="2"/>
        <v>0</v>
      </c>
      <c r="I18" s="113">
        <f t="shared" si="3"/>
        <v>0.91607711347742471</v>
      </c>
    </row>
    <row r="19" spans="1:9" x14ac:dyDescent="0.25">
      <c r="A19" s="107">
        <v>3</v>
      </c>
      <c r="B19" s="108" t="s">
        <v>171</v>
      </c>
      <c r="C19" s="109"/>
      <c r="D19" s="129"/>
      <c r="E19" s="129">
        <v>3130.67</v>
      </c>
      <c r="F19" s="226">
        <v>3130.67</v>
      </c>
      <c r="G19" s="223">
        <f t="shared" si="1"/>
        <v>3130.67</v>
      </c>
      <c r="H19" s="112"/>
      <c r="I19" s="113"/>
    </row>
    <row r="20" spans="1:9" ht="26.25" x14ac:dyDescent="0.25">
      <c r="A20" s="107">
        <v>4</v>
      </c>
      <c r="B20" s="108" t="s">
        <v>172</v>
      </c>
      <c r="C20" s="109">
        <v>46</v>
      </c>
      <c r="D20" s="129"/>
      <c r="E20" s="129">
        <v>1364.568</v>
      </c>
      <c r="F20" s="226">
        <v>1364.568</v>
      </c>
      <c r="G20" s="223">
        <f t="shared" si="1"/>
        <v>1318.568</v>
      </c>
      <c r="H20" s="112">
        <f t="shared" si="2"/>
        <v>0</v>
      </c>
      <c r="I20" s="113">
        <f t="shared" si="3"/>
        <v>29.664521739130436</v>
      </c>
    </row>
    <row r="21" spans="1:9" x14ac:dyDescent="0.25">
      <c r="A21" s="107">
        <v>5</v>
      </c>
      <c r="B21" s="108" t="s">
        <v>183</v>
      </c>
      <c r="C21" s="109">
        <v>22746.576000000001</v>
      </c>
      <c r="D21" s="129"/>
      <c r="E21" s="129">
        <v>23514.120999999999</v>
      </c>
      <c r="F21" s="226">
        <v>23514.120999999999</v>
      </c>
      <c r="G21" s="223">
        <f t="shared" si="1"/>
        <v>767.54499999999825</v>
      </c>
      <c r="H21" s="112">
        <f t="shared" si="2"/>
        <v>0</v>
      </c>
      <c r="I21" s="113">
        <f t="shared" si="3"/>
        <v>1.0337433203133517</v>
      </c>
    </row>
    <row r="22" spans="1:9" hidden="1" x14ac:dyDescent="0.25">
      <c r="A22" s="107"/>
      <c r="B22" s="116" t="s">
        <v>260</v>
      </c>
      <c r="C22" s="109"/>
      <c r="D22" s="129"/>
      <c r="E22" s="129"/>
      <c r="F22" s="226"/>
      <c r="G22" s="223">
        <f t="shared" si="1"/>
        <v>0</v>
      </c>
      <c r="H22" s="112" t="e">
        <f t="shared" si="2"/>
        <v>#DIV/0!</v>
      </c>
      <c r="I22" s="113" t="e">
        <f t="shared" si="3"/>
        <v>#DIV/0!</v>
      </c>
    </row>
    <row r="23" spans="1:9" ht="26.25" hidden="1" x14ac:dyDescent="0.25">
      <c r="A23" s="107"/>
      <c r="B23" s="116" t="s">
        <v>261</v>
      </c>
      <c r="C23" s="109"/>
      <c r="D23" s="129"/>
      <c r="E23" s="129"/>
      <c r="F23" s="226"/>
      <c r="G23" s="223">
        <f t="shared" si="1"/>
        <v>0</v>
      </c>
      <c r="H23" s="112" t="e">
        <f t="shared" si="2"/>
        <v>#DIV/0!</v>
      </c>
      <c r="I23" s="113" t="e">
        <f t="shared" si="3"/>
        <v>#DIV/0!</v>
      </c>
    </row>
    <row r="24" spans="1:9" ht="26.25" hidden="1" x14ac:dyDescent="0.25">
      <c r="A24" s="107"/>
      <c r="B24" s="116" t="s">
        <v>262</v>
      </c>
      <c r="C24" s="109"/>
      <c r="D24" s="129"/>
      <c r="E24" s="129"/>
      <c r="F24" s="226"/>
      <c r="G24" s="223">
        <f t="shared" si="1"/>
        <v>0</v>
      </c>
      <c r="H24" s="112" t="e">
        <f t="shared" si="2"/>
        <v>#DIV/0!</v>
      </c>
      <c r="I24" s="113" t="e">
        <f t="shared" si="3"/>
        <v>#DIV/0!</v>
      </c>
    </row>
    <row r="25" spans="1:9" ht="26.25" hidden="1" x14ac:dyDescent="0.25">
      <c r="A25" s="107"/>
      <c r="B25" s="116" t="s">
        <v>263</v>
      </c>
      <c r="C25" s="109"/>
      <c r="D25" s="129"/>
      <c r="E25" s="129"/>
      <c r="F25" s="226"/>
      <c r="G25" s="223">
        <f t="shared" si="1"/>
        <v>0</v>
      </c>
      <c r="H25" s="112" t="e">
        <f t="shared" si="2"/>
        <v>#DIV/0!</v>
      </c>
      <c r="I25" s="113" t="e">
        <f t="shared" si="3"/>
        <v>#DIV/0!</v>
      </c>
    </row>
    <row r="26" spans="1:9" ht="26.25" hidden="1" x14ac:dyDescent="0.25">
      <c r="A26" s="107"/>
      <c r="B26" s="116" t="s">
        <v>264</v>
      </c>
      <c r="C26" s="109"/>
      <c r="D26" s="129"/>
      <c r="E26" s="129"/>
      <c r="F26" s="226"/>
      <c r="G26" s="223">
        <f t="shared" si="1"/>
        <v>0</v>
      </c>
      <c r="H26" s="112" t="e">
        <f t="shared" si="2"/>
        <v>#DIV/0!</v>
      </c>
      <c r="I26" s="113" t="e">
        <f t="shared" si="3"/>
        <v>#DIV/0!</v>
      </c>
    </row>
    <row r="27" spans="1:9" ht="39" hidden="1" x14ac:dyDescent="0.25">
      <c r="A27" s="107"/>
      <c r="B27" s="116" t="s">
        <v>265</v>
      </c>
      <c r="C27" s="109"/>
      <c r="D27" s="129"/>
      <c r="E27" s="129"/>
      <c r="F27" s="226"/>
      <c r="G27" s="223">
        <f t="shared" si="1"/>
        <v>0</v>
      </c>
      <c r="H27" s="112" t="e">
        <f t="shared" si="2"/>
        <v>#DIV/0!</v>
      </c>
      <c r="I27" s="113" t="e">
        <f t="shared" si="3"/>
        <v>#DIV/0!</v>
      </c>
    </row>
    <row r="28" spans="1:9" ht="26.25" hidden="1" x14ac:dyDescent="0.25">
      <c r="A28" s="107"/>
      <c r="B28" s="116" t="s">
        <v>266</v>
      </c>
      <c r="C28" s="109"/>
      <c r="D28" s="129"/>
      <c r="E28" s="129"/>
      <c r="F28" s="226"/>
      <c r="G28" s="223">
        <f t="shared" si="1"/>
        <v>0</v>
      </c>
      <c r="H28" s="112" t="e">
        <f t="shared" si="2"/>
        <v>#DIV/0!</v>
      </c>
      <c r="I28" s="113" t="e">
        <f t="shared" si="3"/>
        <v>#DIV/0!</v>
      </c>
    </row>
    <row r="29" spans="1:9" hidden="1" x14ac:dyDescent="0.25">
      <c r="A29" s="107"/>
      <c r="B29" s="116" t="s">
        <v>267</v>
      </c>
      <c r="C29" s="109"/>
      <c r="D29" s="129"/>
      <c r="E29" s="129"/>
      <c r="F29" s="226"/>
      <c r="G29" s="223">
        <f t="shared" si="1"/>
        <v>0</v>
      </c>
      <c r="H29" s="112" t="e">
        <f t="shared" si="2"/>
        <v>#DIV/0!</v>
      </c>
      <c r="I29" s="113" t="e">
        <f t="shared" si="3"/>
        <v>#DIV/0!</v>
      </c>
    </row>
    <row r="30" spans="1:9" ht="26.25" hidden="1" x14ac:dyDescent="0.25">
      <c r="A30" s="107"/>
      <c r="B30" s="116" t="s">
        <v>268</v>
      </c>
      <c r="C30" s="109"/>
      <c r="D30" s="129"/>
      <c r="E30" s="129"/>
      <c r="F30" s="226"/>
      <c r="G30" s="223">
        <f t="shared" si="1"/>
        <v>0</v>
      </c>
      <c r="H30" s="112" t="e">
        <f t="shared" si="2"/>
        <v>#DIV/0!</v>
      </c>
      <c r="I30" s="113" t="e">
        <f t="shared" si="3"/>
        <v>#DIV/0!</v>
      </c>
    </row>
    <row r="31" spans="1:9" ht="26.25" hidden="1" x14ac:dyDescent="0.25">
      <c r="A31" s="107"/>
      <c r="B31" s="116" t="s">
        <v>269</v>
      </c>
      <c r="C31" s="109"/>
      <c r="D31" s="129"/>
      <c r="E31" s="129"/>
      <c r="F31" s="226"/>
      <c r="G31" s="223">
        <f t="shared" si="1"/>
        <v>0</v>
      </c>
      <c r="H31" s="112" t="e">
        <f t="shared" si="2"/>
        <v>#DIV/0!</v>
      </c>
      <c r="I31" s="113" t="e">
        <f t="shared" si="3"/>
        <v>#DIV/0!</v>
      </c>
    </row>
    <row r="32" spans="1:9" ht="39" hidden="1" x14ac:dyDescent="0.25">
      <c r="A32" s="107"/>
      <c r="B32" s="116" t="s">
        <v>270</v>
      </c>
      <c r="C32" s="109"/>
      <c r="D32" s="129"/>
      <c r="E32" s="129"/>
      <c r="F32" s="226"/>
      <c r="G32" s="223">
        <f t="shared" si="1"/>
        <v>0</v>
      </c>
      <c r="H32" s="112" t="e">
        <f t="shared" si="2"/>
        <v>#DIV/0!</v>
      </c>
      <c r="I32" s="113" t="e">
        <f t="shared" si="3"/>
        <v>#DIV/0!</v>
      </c>
    </row>
    <row r="33" spans="1:9" hidden="1" x14ac:dyDescent="0.25">
      <c r="A33" s="107"/>
      <c r="B33" s="116" t="s">
        <v>271</v>
      </c>
      <c r="C33" s="109"/>
      <c r="D33" s="129"/>
      <c r="E33" s="129"/>
      <c r="F33" s="226"/>
      <c r="G33" s="223">
        <f t="shared" si="1"/>
        <v>0</v>
      </c>
      <c r="H33" s="112" t="e">
        <f t="shared" si="2"/>
        <v>#DIV/0!</v>
      </c>
      <c r="I33" s="113" t="e">
        <f t="shared" si="3"/>
        <v>#DIV/0!</v>
      </c>
    </row>
    <row r="34" spans="1:9" hidden="1" x14ac:dyDescent="0.25">
      <c r="A34" s="107"/>
      <c r="B34" s="116" t="s">
        <v>272</v>
      </c>
      <c r="C34" s="109"/>
      <c r="D34" s="129"/>
      <c r="E34" s="129"/>
      <c r="F34" s="226"/>
      <c r="G34" s="223">
        <f t="shared" si="1"/>
        <v>0</v>
      </c>
      <c r="H34" s="112" t="e">
        <f t="shared" si="2"/>
        <v>#DIV/0!</v>
      </c>
      <c r="I34" s="113" t="e">
        <f t="shared" si="3"/>
        <v>#DIV/0!</v>
      </c>
    </row>
    <row r="35" spans="1:9" ht="26.25" hidden="1" x14ac:dyDescent="0.25">
      <c r="A35" s="107"/>
      <c r="B35" s="116" t="s">
        <v>273</v>
      </c>
      <c r="C35" s="109"/>
      <c r="D35" s="129"/>
      <c r="E35" s="129"/>
      <c r="F35" s="226"/>
      <c r="G35" s="223">
        <f t="shared" si="1"/>
        <v>0</v>
      </c>
      <c r="H35" s="112" t="e">
        <f t="shared" si="2"/>
        <v>#DIV/0!</v>
      </c>
      <c r="I35" s="113" t="e">
        <f t="shared" si="3"/>
        <v>#DIV/0!</v>
      </c>
    </row>
    <row r="36" spans="1:9" ht="26.25" hidden="1" x14ac:dyDescent="0.25">
      <c r="A36" s="107"/>
      <c r="B36" s="116" t="s">
        <v>274</v>
      </c>
      <c r="C36" s="109"/>
      <c r="D36" s="129"/>
      <c r="E36" s="129"/>
      <c r="F36" s="226"/>
      <c r="G36" s="223">
        <f t="shared" si="1"/>
        <v>0</v>
      </c>
      <c r="H36" s="112" t="e">
        <f t="shared" si="2"/>
        <v>#DIV/0!</v>
      </c>
      <c r="I36" s="113" t="e">
        <f t="shared" si="3"/>
        <v>#DIV/0!</v>
      </c>
    </row>
    <row r="37" spans="1:9" ht="26.25" hidden="1" x14ac:dyDescent="0.25">
      <c r="A37" s="107"/>
      <c r="B37" s="116" t="s">
        <v>275</v>
      </c>
      <c r="C37" s="109"/>
      <c r="D37" s="129"/>
      <c r="E37" s="129"/>
      <c r="F37" s="226"/>
      <c r="G37" s="223">
        <f t="shared" si="1"/>
        <v>0</v>
      </c>
      <c r="H37" s="112" t="e">
        <f t="shared" si="2"/>
        <v>#DIV/0!</v>
      </c>
      <c r="I37" s="113" t="e">
        <f t="shared" si="3"/>
        <v>#DIV/0!</v>
      </c>
    </row>
    <row r="38" spans="1:9" hidden="1" x14ac:dyDescent="0.25">
      <c r="A38" s="107"/>
      <c r="B38" s="116" t="s">
        <v>276</v>
      </c>
      <c r="C38" s="109"/>
      <c r="D38" s="129"/>
      <c r="E38" s="129"/>
      <c r="F38" s="226"/>
      <c r="G38" s="223">
        <f t="shared" si="1"/>
        <v>0</v>
      </c>
      <c r="H38" s="112" t="e">
        <f t="shared" si="2"/>
        <v>#DIV/0!</v>
      </c>
      <c r="I38" s="113" t="e">
        <f t="shared" si="3"/>
        <v>#DIV/0!</v>
      </c>
    </row>
    <row r="39" spans="1:9" hidden="1" x14ac:dyDescent="0.25">
      <c r="A39" s="107"/>
      <c r="B39" s="116" t="s">
        <v>277</v>
      </c>
      <c r="C39" s="109"/>
      <c r="D39" s="129"/>
      <c r="E39" s="129"/>
      <c r="F39" s="226"/>
      <c r="G39" s="223">
        <f t="shared" si="1"/>
        <v>0</v>
      </c>
      <c r="H39" s="112" t="e">
        <f t="shared" si="2"/>
        <v>#DIV/0!</v>
      </c>
      <c r="I39" s="113" t="e">
        <f t="shared" si="3"/>
        <v>#DIV/0!</v>
      </c>
    </row>
    <row r="40" spans="1:9" ht="51.75" hidden="1" x14ac:dyDescent="0.25">
      <c r="A40" s="107"/>
      <c r="B40" s="117" t="s">
        <v>278</v>
      </c>
      <c r="C40" s="109"/>
      <c r="D40" s="129"/>
      <c r="E40" s="129"/>
      <c r="F40" s="226"/>
      <c r="G40" s="223">
        <f t="shared" si="1"/>
        <v>0</v>
      </c>
      <c r="H40" s="112" t="e">
        <f t="shared" si="2"/>
        <v>#DIV/0!</v>
      </c>
      <c r="I40" s="113" t="e">
        <f t="shared" si="3"/>
        <v>#DIV/0!</v>
      </c>
    </row>
    <row r="41" spans="1:9" hidden="1" x14ac:dyDescent="0.25">
      <c r="A41" s="107"/>
      <c r="B41" s="118" t="s">
        <v>279</v>
      </c>
      <c r="C41" s="109"/>
      <c r="D41" s="129"/>
      <c r="E41" s="129"/>
      <c r="F41" s="226"/>
      <c r="G41" s="223">
        <f t="shared" si="1"/>
        <v>0</v>
      </c>
      <c r="H41" s="112" t="e">
        <f t="shared" si="2"/>
        <v>#DIV/0!</v>
      </c>
      <c r="I41" s="113" t="e">
        <f t="shared" si="3"/>
        <v>#DIV/0!</v>
      </c>
    </row>
    <row r="42" spans="1:9" hidden="1" x14ac:dyDescent="0.25">
      <c r="A42" s="107"/>
      <c r="B42" s="118" t="s">
        <v>256</v>
      </c>
      <c r="C42" s="109"/>
      <c r="D42" s="129"/>
      <c r="E42" s="129"/>
      <c r="F42" s="226"/>
      <c r="G42" s="223">
        <f t="shared" si="1"/>
        <v>0</v>
      </c>
      <c r="H42" s="112" t="e">
        <f t="shared" si="2"/>
        <v>#DIV/0!</v>
      </c>
      <c r="I42" s="113" t="e">
        <f t="shared" si="3"/>
        <v>#DIV/0!</v>
      </c>
    </row>
    <row r="43" spans="1:9" x14ac:dyDescent="0.25">
      <c r="A43" s="107">
        <v>6</v>
      </c>
      <c r="B43" s="108" t="s">
        <v>174</v>
      </c>
      <c r="C43" s="109">
        <v>5427.607</v>
      </c>
      <c r="D43" s="129"/>
      <c r="E43" s="129">
        <v>8532.6</v>
      </c>
      <c r="F43" s="226">
        <v>8532.6</v>
      </c>
      <c r="G43" s="223">
        <f t="shared" si="1"/>
        <v>3104.9930000000004</v>
      </c>
      <c r="H43" s="112">
        <f t="shared" si="2"/>
        <v>0</v>
      </c>
      <c r="I43" s="113">
        <f t="shared" si="3"/>
        <v>1.5720740282043266</v>
      </c>
    </row>
    <row r="44" spans="1:9" x14ac:dyDescent="0.25">
      <c r="A44" s="107"/>
      <c r="B44" s="108" t="s">
        <v>301</v>
      </c>
      <c r="C44" s="109"/>
      <c r="D44" s="129"/>
      <c r="E44" s="129"/>
      <c r="F44" s="226"/>
      <c r="G44" s="223">
        <f t="shared" si="1"/>
        <v>0</v>
      </c>
      <c r="H44" s="112"/>
      <c r="I44" s="113"/>
    </row>
    <row r="45" spans="1:9" ht="27" customHeight="1" x14ac:dyDescent="0.25">
      <c r="A45" s="107"/>
      <c r="B45" s="116" t="s">
        <v>299</v>
      </c>
      <c r="C45" s="109"/>
      <c r="D45" s="129"/>
      <c r="E45" s="129">
        <v>5114</v>
      </c>
      <c r="F45" s="226">
        <v>5114</v>
      </c>
      <c r="G45" s="223">
        <f t="shared" si="1"/>
        <v>5114</v>
      </c>
      <c r="H45" s="112"/>
      <c r="I45" s="113"/>
    </row>
    <row r="46" spans="1:9" ht="22.9" customHeight="1" x14ac:dyDescent="0.25">
      <c r="A46" s="107"/>
      <c r="B46" s="116" t="s">
        <v>300</v>
      </c>
      <c r="C46" s="109"/>
      <c r="D46" s="129"/>
      <c r="E46" s="129">
        <v>2098</v>
      </c>
      <c r="F46" s="226">
        <v>2098</v>
      </c>
      <c r="G46" s="223">
        <f t="shared" si="1"/>
        <v>2098</v>
      </c>
      <c r="H46" s="112"/>
      <c r="I46" s="113"/>
    </row>
    <row r="47" spans="1:9" x14ac:dyDescent="0.25">
      <c r="A47" s="107">
        <v>7</v>
      </c>
      <c r="B47" s="108" t="s">
        <v>209</v>
      </c>
      <c r="C47" s="109">
        <v>2738.6610000000001</v>
      </c>
      <c r="D47" s="131"/>
      <c r="E47" s="131">
        <v>2550</v>
      </c>
      <c r="F47" s="227">
        <v>2550</v>
      </c>
      <c r="G47" s="223"/>
      <c r="H47" s="112">
        <f t="shared" si="2"/>
        <v>0</v>
      </c>
      <c r="I47" s="113">
        <f t="shared" si="3"/>
        <v>0.93111195580614026</v>
      </c>
    </row>
    <row r="48" spans="1:9" x14ac:dyDescent="0.25">
      <c r="A48" s="107">
        <v>8</v>
      </c>
      <c r="B48" s="108" t="s">
        <v>213</v>
      </c>
      <c r="C48" s="109">
        <v>50</v>
      </c>
      <c r="D48" s="129"/>
      <c r="E48" s="129">
        <v>0</v>
      </c>
      <c r="F48" s="226">
        <v>0</v>
      </c>
      <c r="G48" s="223"/>
      <c r="H48" s="112"/>
      <c r="I48" s="113">
        <f t="shared" si="3"/>
        <v>0</v>
      </c>
    </row>
    <row r="49" spans="1:9" x14ac:dyDescent="0.25">
      <c r="A49" s="101" t="s">
        <v>36</v>
      </c>
      <c r="B49" s="119" t="s">
        <v>247</v>
      </c>
      <c r="C49" s="103">
        <v>1256</v>
      </c>
      <c r="D49" s="104">
        <v>2308</v>
      </c>
      <c r="E49" s="104">
        <f>D49</f>
        <v>2308</v>
      </c>
      <c r="F49" s="224">
        <f>E49</f>
        <v>2308</v>
      </c>
      <c r="G49" s="223">
        <f t="shared" si="1"/>
        <v>1052</v>
      </c>
      <c r="H49" s="112">
        <f t="shared" si="2"/>
        <v>1.8375796178343948</v>
      </c>
      <c r="I49" s="113">
        <f t="shared" si="3"/>
        <v>1.8375796178343948</v>
      </c>
    </row>
    <row r="50" spans="1:9" x14ac:dyDescent="0.25">
      <c r="A50" s="101" t="s">
        <v>64</v>
      </c>
      <c r="B50" s="102" t="s">
        <v>290</v>
      </c>
      <c r="C50" s="103"/>
      <c r="D50" s="104">
        <v>0</v>
      </c>
      <c r="E50" s="104"/>
      <c r="F50" s="223">
        <f t="shared" si="0"/>
        <v>0</v>
      </c>
      <c r="G50" s="223">
        <f t="shared" si="1"/>
        <v>0</v>
      </c>
      <c r="H50" s="112"/>
      <c r="I50" s="113"/>
    </row>
    <row r="51" spans="1:9" x14ac:dyDescent="0.25">
      <c r="A51" s="101" t="s">
        <v>10</v>
      </c>
      <c r="B51" s="102" t="s">
        <v>70</v>
      </c>
      <c r="C51" s="120">
        <f>C52+C56</f>
        <v>21684</v>
      </c>
      <c r="D51" s="106">
        <f>D52+D56</f>
        <v>0</v>
      </c>
      <c r="E51" s="106">
        <f>E52+E56</f>
        <v>0</v>
      </c>
      <c r="F51" s="223"/>
      <c r="G51" s="223"/>
      <c r="H51" s="112">
        <f t="shared" si="2"/>
        <v>0</v>
      </c>
      <c r="I51" s="113">
        <f t="shared" si="3"/>
        <v>0</v>
      </c>
    </row>
    <row r="52" spans="1:9" x14ac:dyDescent="0.25">
      <c r="A52" s="101" t="s">
        <v>20</v>
      </c>
      <c r="B52" s="102" t="s">
        <v>71</v>
      </c>
      <c r="C52" s="104">
        <f>C53+C54+C55</f>
        <v>21684</v>
      </c>
      <c r="D52" s="104">
        <f>D53+D54+D55</f>
        <v>0</v>
      </c>
      <c r="E52" s="104">
        <f>E53+E54+E55</f>
        <v>0</v>
      </c>
      <c r="F52" s="223"/>
      <c r="G52" s="223"/>
      <c r="H52" s="112">
        <f t="shared" si="2"/>
        <v>0</v>
      </c>
      <c r="I52" s="113">
        <f t="shared" si="3"/>
        <v>0</v>
      </c>
    </row>
    <row r="53" spans="1:9" x14ac:dyDescent="0.25">
      <c r="A53" s="107">
        <v>1</v>
      </c>
      <c r="B53" s="114" t="s">
        <v>257</v>
      </c>
      <c r="C53" s="109">
        <v>19906</v>
      </c>
      <c r="D53" s="129"/>
      <c r="E53" s="129"/>
      <c r="F53" s="223"/>
      <c r="G53" s="223"/>
      <c r="H53" s="112">
        <f t="shared" si="2"/>
        <v>0</v>
      </c>
      <c r="I53" s="113">
        <f t="shared" si="3"/>
        <v>0</v>
      </c>
    </row>
    <row r="54" spans="1:9" x14ac:dyDescent="0.25">
      <c r="A54" s="107">
        <v>2</v>
      </c>
      <c r="B54" s="108" t="s">
        <v>220</v>
      </c>
      <c r="C54" s="109">
        <v>0</v>
      </c>
      <c r="D54" s="129"/>
      <c r="E54" s="129"/>
      <c r="F54" s="223">
        <f t="shared" si="0"/>
        <v>0</v>
      </c>
      <c r="G54" s="223">
        <f t="shared" si="1"/>
        <v>0</v>
      </c>
      <c r="H54" s="112"/>
      <c r="I54" s="113"/>
    </row>
    <row r="55" spans="1:9" x14ac:dyDescent="0.25">
      <c r="A55" s="107">
        <v>3</v>
      </c>
      <c r="B55" s="108" t="s">
        <v>219</v>
      </c>
      <c r="C55" s="109">
        <v>1778</v>
      </c>
      <c r="D55" s="129"/>
      <c r="E55" s="129"/>
      <c r="F55" s="223"/>
      <c r="G55" s="223"/>
      <c r="H55" s="112">
        <f t="shared" si="2"/>
        <v>0</v>
      </c>
      <c r="I55" s="113">
        <f t="shared" si="3"/>
        <v>0</v>
      </c>
    </row>
    <row r="56" spans="1:9" x14ac:dyDescent="0.25">
      <c r="A56" s="101" t="s">
        <v>26</v>
      </c>
      <c r="B56" s="102" t="s">
        <v>72</v>
      </c>
      <c r="C56" s="107"/>
      <c r="D56" s="106">
        <v>0</v>
      </c>
      <c r="E56" s="106">
        <v>0</v>
      </c>
      <c r="F56" s="223"/>
      <c r="G56" s="226"/>
      <c r="H56" s="111"/>
      <c r="I56" s="107"/>
    </row>
    <row r="57" spans="1:9" x14ac:dyDescent="0.25">
      <c r="A57" s="121" t="s">
        <v>14</v>
      </c>
      <c r="B57" s="122" t="s">
        <v>74</v>
      </c>
      <c r="C57" s="123"/>
      <c r="D57" s="123"/>
      <c r="E57" s="123"/>
      <c r="F57" s="228"/>
      <c r="G57" s="229">
        <f t="shared" ref="G57" si="5">E57-C57</f>
        <v>0</v>
      </c>
      <c r="H57" s="124"/>
      <c r="I57" s="123"/>
    </row>
    <row r="58" spans="1:9" x14ac:dyDescent="0.25">
      <c r="A58" s="16"/>
    </row>
    <row r="59" spans="1:9" x14ac:dyDescent="0.25">
      <c r="A59" s="17"/>
    </row>
    <row r="60" spans="1:9" x14ac:dyDescent="0.25">
      <c r="A60" s="6"/>
    </row>
  </sheetData>
  <mergeCells count="13">
    <mergeCell ref="G1:I1"/>
    <mergeCell ref="A3:I3"/>
    <mergeCell ref="A4:I4"/>
    <mergeCell ref="A6:A8"/>
    <mergeCell ref="B6:B8"/>
    <mergeCell ref="C6:C8"/>
    <mergeCell ref="D6:D8"/>
    <mergeCell ref="E6:E8"/>
    <mergeCell ref="F6:I6"/>
    <mergeCell ref="F7:G7"/>
    <mergeCell ref="H7:I7"/>
    <mergeCell ref="G2:I2"/>
    <mergeCell ref="A1:E1"/>
  </mergeCells>
  <pageMargins left="0.78740157480314965" right="0.19685039370078741" top="0.6692913385826772" bottom="0.19685039370078741" header="0.23622047244094491" footer="0.23622047244094491"/>
  <pageSetup paperSize="9" orientation="landscape" r:id="rId1"/>
  <colBreaks count="1" manualBreakCount="1">
    <brk id="9"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3"/>
  <sheetViews>
    <sheetView workbookViewId="0">
      <selection activeCell="B22" sqref="B22"/>
    </sheetView>
  </sheetViews>
  <sheetFormatPr defaultColWidth="11.5703125" defaultRowHeight="18.75" x14ac:dyDescent="0.25"/>
  <cols>
    <col min="1" max="1" width="6.7109375" style="153" customWidth="1"/>
    <col min="2" max="2" width="47.7109375" style="153" customWidth="1"/>
    <col min="3" max="6" width="15.7109375" style="153" customWidth="1"/>
    <col min="7" max="256" width="11.5703125" style="153"/>
    <col min="257" max="257" width="6.7109375" style="153" customWidth="1"/>
    <col min="258" max="258" width="47.7109375" style="153" customWidth="1"/>
    <col min="259" max="262" width="15.7109375" style="153" customWidth="1"/>
    <col min="263" max="512" width="11.5703125" style="153"/>
    <col min="513" max="513" width="6.7109375" style="153" customWidth="1"/>
    <col min="514" max="514" width="47.7109375" style="153" customWidth="1"/>
    <col min="515" max="518" width="15.7109375" style="153" customWidth="1"/>
    <col min="519" max="768" width="11.5703125" style="153"/>
    <col min="769" max="769" width="6.7109375" style="153" customWidth="1"/>
    <col min="770" max="770" width="47.7109375" style="153" customWidth="1"/>
    <col min="771" max="774" width="15.7109375" style="153" customWidth="1"/>
    <col min="775" max="1024" width="11.5703125" style="153"/>
    <col min="1025" max="1025" width="6.7109375" style="153" customWidth="1"/>
    <col min="1026" max="1026" width="47.7109375" style="153" customWidth="1"/>
    <col min="1027" max="1030" width="15.7109375" style="153" customWidth="1"/>
    <col min="1031" max="1280" width="11.5703125" style="153"/>
    <col min="1281" max="1281" width="6.7109375" style="153" customWidth="1"/>
    <col min="1282" max="1282" width="47.7109375" style="153" customWidth="1"/>
    <col min="1283" max="1286" width="15.7109375" style="153" customWidth="1"/>
    <col min="1287" max="1536" width="11.5703125" style="153"/>
    <col min="1537" max="1537" width="6.7109375" style="153" customWidth="1"/>
    <col min="1538" max="1538" width="47.7109375" style="153" customWidth="1"/>
    <col min="1539" max="1542" width="15.7109375" style="153" customWidth="1"/>
    <col min="1543" max="1792" width="11.5703125" style="153"/>
    <col min="1793" max="1793" width="6.7109375" style="153" customWidth="1"/>
    <col min="1794" max="1794" width="47.7109375" style="153" customWidth="1"/>
    <col min="1795" max="1798" width="15.7109375" style="153" customWidth="1"/>
    <col min="1799" max="2048" width="11.5703125" style="153"/>
    <col min="2049" max="2049" width="6.7109375" style="153" customWidth="1"/>
    <col min="2050" max="2050" width="47.7109375" style="153" customWidth="1"/>
    <col min="2051" max="2054" width="15.7109375" style="153" customWidth="1"/>
    <col min="2055" max="2304" width="11.5703125" style="153"/>
    <col min="2305" max="2305" width="6.7109375" style="153" customWidth="1"/>
    <col min="2306" max="2306" width="47.7109375" style="153" customWidth="1"/>
    <col min="2307" max="2310" width="15.7109375" style="153" customWidth="1"/>
    <col min="2311" max="2560" width="11.5703125" style="153"/>
    <col min="2561" max="2561" width="6.7109375" style="153" customWidth="1"/>
    <col min="2562" max="2562" width="47.7109375" style="153" customWidth="1"/>
    <col min="2563" max="2566" width="15.7109375" style="153" customWidth="1"/>
    <col min="2567" max="2816" width="11.5703125" style="153"/>
    <col min="2817" max="2817" width="6.7109375" style="153" customWidth="1"/>
    <col min="2818" max="2818" width="47.7109375" style="153" customWidth="1"/>
    <col min="2819" max="2822" width="15.7109375" style="153" customWidth="1"/>
    <col min="2823" max="3072" width="11.5703125" style="153"/>
    <col min="3073" max="3073" width="6.7109375" style="153" customWidth="1"/>
    <col min="3074" max="3074" width="47.7109375" style="153" customWidth="1"/>
    <col min="3075" max="3078" width="15.7109375" style="153" customWidth="1"/>
    <col min="3079" max="3328" width="11.5703125" style="153"/>
    <col min="3329" max="3329" width="6.7109375" style="153" customWidth="1"/>
    <col min="3330" max="3330" width="47.7109375" style="153" customWidth="1"/>
    <col min="3331" max="3334" width="15.7109375" style="153" customWidth="1"/>
    <col min="3335" max="3584" width="11.5703125" style="153"/>
    <col min="3585" max="3585" width="6.7109375" style="153" customWidth="1"/>
    <col min="3586" max="3586" width="47.7109375" style="153" customWidth="1"/>
    <col min="3587" max="3590" width="15.7109375" style="153" customWidth="1"/>
    <col min="3591" max="3840" width="11.5703125" style="153"/>
    <col min="3841" max="3841" width="6.7109375" style="153" customWidth="1"/>
    <col min="3842" max="3842" width="47.7109375" style="153" customWidth="1"/>
    <col min="3843" max="3846" width="15.7109375" style="153" customWidth="1"/>
    <col min="3847" max="4096" width="11.5703125" style="153"/>
    <col min="4097" max="4097" width="6.7109375" style="153" customWidth="1"/>
    <col min="4098" max="4098" width="47.7109375" style="153" customWidth="1"/>
    <col min="4099" max="4102" width="15.7109375" style="153" customWidth="1"/>
    <col min="4103" max="4352" width="11.5703125" style="153"/>
    <col min="4353" max="4353" width="6.7109375" style="153" customWidth="1"/>
    <col min="4354" max="4354" width="47.7109375" style="153" customWidth="1"/>
    <col min="4355" max="4358" width="15.7109375" style="153" customWidth="1"/>
    <col min="4359" max="4608" width="11.5703125" style="153"/>
    <col min="4609" max="4609" width="6.7109375" style="153" customWidth="1"/>
    <col min="4610" max="4610" width="47.7109375" style="153" customWidth="1"/>
    <col min="4611" max="4614" width="15.7109375" style="153" customWidth="1"/>
    <col min="4615" max="4864" width="11.5703125" style="153"/>
    <col min="4865" max="4865" width="6.7109375" style="153" customWidth="1"/>
    <col min="4866" max="4866" width="47.7109375" style="153" customWidth="1"/>
    <col min="4867" max="4870" width="15.7109375" style="153" customWidth="1"/>
    <col min="4871" max="5120" width="11.5703125" style="153"/>
    <col min="5121" max="5121" width="6.7109375" style="153" customWidth="1"/>
    <col min="5122" max="5122" width="47.7109375" style="153" customWidth="1"/>
    <col min="5123" max="5126" width="15.7109375" style="153" customWidth="1"/>
    <col min="5127" max="5376" width="11.5703125" style="153"/>
    <col min="5377" max="5377" width="6.7109375" style="153" customWidth="1"/>
    <col min="5378" max="5378" width="47.7109375" style="153" customWidth="1"/>
    <col min="5379" max="5382" width="15.7109375" style="153" customWidth="1"/>
    <col min="5383" max="5632" width="11.5703125" style="153"/>
    <col min="5633" max="5633" width="6.7109375" style="153" customWidth="1"/>
    <col min="5634" max="5634" width="47.7109375" style="153" customWidth="1"/>
    <col min="5635" max="5638" width="15.7109375" style="153" customWidth="1"/>
    <col min="5639" max="5888" width="11.5703125" style="153"/>
    <col min="5889" max="5889" width="6.7109375" style="153" customWidth="1"/>
    <col min="5890" max="5890" width="47.7109375" style="153" customWidth="1"/>
    <col min="5891" max="5894" width="15.7109375" style="153" customWidth="1"/>
    <col min="5895" max="6144" width="11.5703125" style="153"/>
    <col min="6145" max="6145" width="6.7109375" style="153" customWidth="1"/>
    <col min="6146" max="6146" width="47.7109375" style="153" customWidth="1"/>
    <col min="6147" max="6150" width="15.7109375" style="153" customWidth="1"/>
    <col min="6151" max="6400" width="11.5703125" style="153"/>
    <col min="6401" max="6401" width="6.7109375" style="153" customWidth="1"/>
    <col min="6402" max="6402" width="47.7109375" style="153" customWidth="1"/>
    <col min="6403" max="6406" width="15.7109375" style="153" customWidth="1"/>
    <col min="6407" max="6656" width="11.5703125" style="153"/>
    <col min="6657" max="6657" width="6.7109375" style="153" customWidth="1"/>
    <col min="6658" max="6658" width="47.7109375" style="153" customWidth="1"/>
    <col min="6659" max="6662" width="15.7109375" style="153" customWidth="1"/>
    <col min="6663" max="6912" width="11.5703125" style="153"/>
    <col min="6913" max="6913" width="6.7109375" style="153" customWidth="1"/>
    <col min="6914" max="6914" width="47.7109375" style="153" customWidth="1"/>
    <col min="6915" max="6918" width="15.7109375" style="153" customWidth="1"/>
    <col min="6919" max="7168" width="11.5703125" style="153"/>
    <col min="7169" max="7169" width="6.7109375" style="153" customWidth="1"/>
    <col min="7170" max="7170" width="47.7109375" style="153" customWidth="1"/>
    <col min="7171" max="7174" width="15.7109375" style="153" customWidth="1"/>
    <col min="7175" max="7424" width="11.5703125" style="153"/>
    <col min="7425" max="7425" width="6.7109375" style="153" customWidth="1"/>
    <col min="7426" max="7426" width="47.7109375" style="153" customWidth="1"/>
    <col min="7427" max="7430" width="15.7109375" style="153" customWidth="1"/>
    <col min="7431" max="7680" width="11.5703125" style="153"/>
    <col min="7681" max="7681" width="6.7109375" style="153" customWidth="1"/>
    <col min="7682" max="7682" width="47.7109375" style="153" customWidth="1"/>
    <col min="7683" max="7686" width="15.7109375" style="153" customWidth="1"/>
    <col min="7687" max="7936" width="11.5703125" style="153"/>
    <col min="7937" max="7937" width="6.7109375" style="153" customWidth="1"/>
    <col min="7938" max="7938" width="47.7109375" style="153" customWidth="1"/>
    <col min="7939" max="7942" width="15.7109375" style="153" customWidth="1"/>
    <col min="7943" max="8192" width="11.5703125" style="153"/>
    <col min="8193" max="8193" width="6.7109375" style="153" customWidth="1"/>
    <col min="8194" max="8194" width="47.7109375" style="153" customWidth="1"/>
    <col min="8195" max="8198" width="15.7109375" style="153" customWidth="1"/>
    <col min="8199" max="8448" width="11.5703125" style="153"/>
    <col min="8449" max="8449" width="6.7109375" style="153" customWidth="1"/>
    <col min="8450" max="8450" width="47.7109375" style="153" customWidth="1"/>
    <col min="8451" max="8454" width="15.7109375" style="153" customWidth="1"/>
    <col min="8455" max="8704" width="11.5703125" style="153"/>
    <col min="8705" max="8705" width="6.7109375" style="153" customWidth="1"/>
    <col min="8706" max="8706" width="47.7109375" style="153" customWidth="1"/>
    <col min="8707" max="8710" width="15.7109375" style="153" customWidth="1"/>
    <col min="8711" max="8960" width="11.5703125" style="153"/>
    <col min="8961" max="8961" width="6.7109375" style="153" customWidth="1"/>
    <col min="8962" max="8962" width="47.7109375" style="153" customWidth="1"/>
    <col min="8963" max="8966" width="15.7109375" style="153" customWidth="1"/>
    <col min="8967" max="9216" width="11.5703125" style="153"/>
    <col min="9217" max="9217" width="6.7109375" style="153" customWidth="1"/>
    <col min="9218" max="9218" width="47.7109375" style="153" customWidth="1"/>
    <col min="9219" max="9222" width="15.7109375" style="153" customWidth="1"/>
    <col min="9223" max="9472" width="11.5703125" style="153"/>
    <col min="9473" max="9473" width="6.7109375" style="153" customWidth="1"/>
    <col min="9474" max="9474" width="47.7109375" style="153" customWidth="1"/>
    <col min="9475" max="9478" width="15.7109375" style="153" customWidth="1"/>
    <col min="9479" max="9728" width="11.5703125" style="153"/>
    <col min="9729" max="9729" width="6.7109375" style="153" customWidth="1"/>
    <col min="9730" max="9730" width="47.7109375" style="153" customWidth="1"/>
    <col min="9731" max="9734" width="15.7109375" style="153" customWidth="1"/>
    <col min="9735" max="9984" width="11.5703125" style="153"/>
    <col min="9985" max="9985" width="6.7109375" style="153" customWidth="1"/>
    <col min="9986" max="9986" width="47.7109375" style="153" customWidth="1"/>
    <col min="9987" max="9990" width="15.7109375" style="153" customWidth="1"/>
    <col min="9991" max="10240" width="11.5703125" style="153"/>
    <col min="10241" max="10241" width="6.7109375" style="153" customWidth="1"/>
    <col min="10242" max="10242" width="47.7109375" style="153" customWidth="1"/>
    <col min="10243" max="10246" width="15.7109375" style="153" customWidth="1"/>
    <col min="10247" max="10496" width="11.5703125" style="153"/>
    <col min="10497" max="10497" width="6.7109375" style="153" customWidth="1"/>
    <col min="10498" max="10498" width="47.7109375" style="153" customWidth="1"/>
    <col min="10499" max="10502" width="15.7109375" style="153" customWidth="1"/>
    <col min="10503" max="10752" width="11.5703125" style="153"/>
    <col min="10753" max="10753" width="6.7109375" style="153" customWidth="1"/>
    <col min="10754" max="10754" width="47.7109375" style="153" customWidth="1"/>
    <col min="10755" max="10758" width="15.7109375" style="153" customWidth="1"/>
    <col min="10759" max="11008" width="11.5703125" style="153"/>
    <col min="11009" max="11009" width="6.7109375" style="153" customWidth="1"/>
    <col min="11010" max="11010" width="47.7109375" style="153" customWidth="1"/>
    <col min="11011" max="11014" width="15.7109375" style="153" customWidth="1"/>
    <col min="11015" max="11264" width="11.5703125" style="153"/>
    <col min="11265" max="11265" width="6.7109375" style="153" customWidth="1"/>
    <col min="11266" max="11266" width="47.7109375" style="153" customWidth="1"/>
    <col min="11267" max="11270" width="15.7109375" style="153" customWidth="1"/>
    <col min="11271" max="11520" width="11.5703125" style="153"/>
    <col min="11521" max="11521" width="6.7109375" style="153" customWidth="1"/>
    <col min="11522" max="11522" width="47.7109375" style="153" customWidth="1"/>
    <col min="11523" max="11526" width="15.7109375" style="153" customWidth="1"/>
    <col min="11527" max="11776" width="11.5703125" style="153"/>
    <col min="11777" max="11777" width="6.7109375" style="153" customWidth="1"/>
    <col min="11778" max="11778" width="47.7109375" style="153" customWidth="1"/>
    <col min="11779" max="11782" width="15.7109375" style="153" customWidth="1"/>
    <col min="11783" max="12032" width="11.5703125" style="153"/>
    <col min="12033" max="12033" width="6.7109375" style="153" customWidth="1"/>
    <col min="12034" max="12034" width="47.7109375" style="153" customWidth="1"/>
    <col min="12035" max="12038" width="15.7109375" style="153" customWidth="1"/>
    <col min="12039" max="12288" width="11.5703125" style="153"/>
    <col min="12289" max="12289" width="6.7109375" style="153" customWidth="1"/>
    <col min="12290" max="12290" width="47.7109375" style="153" customWidth="1"/>
    <col min="12291" max="12294" width="15.7109375" style="153" customWidth="1"/>
    <col min="12295" max="12544" width="11.5703125" style="153"/>
    <col min="12545" max="12545" width="6.7109375" style="153" customWidth="1"/>
    <col min="12546" max="12546" width="47.7109375" style="153" customWidth="1"/>
    <col min="12547" max="12550" width="15.7109375" style="153" customWidth="1"/>
    <col min="12551" max="12800" width="11.5703125" style="153"/>
    <col min="12801" max="12801" width="6.7109375" style="153" customWidth="1"/>
    <col min="12802" max="12802" width="47.7109375" style="153" customWidth="1"/>
    <col min="12803" max="12806" width="15.7109375" style="153" customWidth="1"/>
    <col min="12807" max="13056" width="11.5703125" style="153"/>
    <col min="13057" max="13057" width="6.7109375" style="153" customWidth="1"/>
    <col min="13058" max="13058" width="47.7109375" style="153" customWidth="1"/>
    <col min="13059" max="13062" width="15.7109375" style="153" customWidth="1"/>
    <col min="13063" max="13312" width="11.5703125" style="153"/>
    <col min="13313" max="13313" width="6.7109375" style="153" customWidth="1"/>
    <col min="13314" max="13314" width="47.7109375" style="153" customWidth="1"/>
    <col min="13315" max="13318" width="15.7109375" style="153" customWidth="1"/>
    <col min="13319" max="13568" width="11.5703125" style="153"/>
    <col min="13569" max="13569" width="6.7109375" style="153" customWidth="1"/>
    <col min="13570" max="13570" width="47.7109375" style="153" customWidth="1"/>
    <col min="13571" max="13574" width="15.7109375" style="153" customWidth="1"/>
    <col min="13575" max="13824" width="11.5703125" style="153"/>
    <col min="13825" max="13825" width="6.7109375" style="153" customWidth="1"/>
    <col min="13826" max="13826" width="47.7109375" style="153" customWidth="1"/>
    <col min="13827" max="13830" width="15.7109375" style="153" customWidth="1"/>
    <col min="13831" max="14080" width="11.5703125" style="153"/>
    <col min="14081" max="14081" width="6.7109375" style="153" customWidth="1"/>
    <col min="14082" max="14082" width="47.7109375" style="153" customWidth="1"/>
    <col min="14083" max="14086" width="15.7109375" style="153" customWidth="1"/>
    <col min="14087" max="14336" width="11.5703125" style="153"/>
    <col min="14337" max="14337" width="6.7109375" style="153" customWidth="1"/>
    <col min="14338" max="14338" width="47.7109375" style="153" customWidth="1"/>
    <col min="14339" max="14342" width="15.7109375" style="153" customWidth="1"/>
    <col min="14343" max="14592" width="11.5703125" style="153"/>
    <col min="14593" max="14593" width="6.7109375" style="153" customWidth="1"/>
    <col min="14594" max="14594" width="47.7109375" style="153" customWidth="1"/>
    <col min="14595" max="14598" width="15.7109375" style="153" customWidth="1"/>
    <col min="14599" max="14848" width="11.5703125" style="153"/>
    <col min="14849" max="14849" width="6.7109375" style="153" customWidth="1"/>
    <col min="14850" max="14850" width="47.7109375" style="153" customWidth="1"/>
    <col min="14851" max="14854" width="15.7109375" style="153" customWidth="1"/>
    <col min="14855" max="15104" width="11.5703125" style="153"/>
    <col min="15105" max="15105" width="6.7109375" style="153" customWidth="1"/>
    <col min="15106" max="15106" width="47.7109375" style="153" customWidth="1"/>
    <col min="15107" max="15110" width="15.7109375" style="153" customWidth="1"/>
    <col min="15111" max="15360" width="11.5703125" style="153"/>
    <col min="15361" max="15361" width="6.7109375" style="153" customWidth="1"/>
    <col min="15362" max="15362" width="47.7109375" style="153" customWidth="1"/>
    <col min="15363" max="15366" width="15.7109375" style="153" customWidth="1"/>
    <col min="15367" max="15616" width="11.5703125" style="153"/>
    <col min="15617" max="15617" width="6.7109375" style="153" customWidth="1"/>
    <col min="15618" max="15618" width="47.7109375" style="153" customWidth="1"/>
    <col min="15619" max="15622" width="15.7109375" style="153" customWidth="1"/>
    <col min="15623" max="15872" width="11.5703125" style="153"/>
    <col min="15873" max="15873" width="6.7109375" style="153" customWidth="1"/>
    <col min="15874" max="15874" width="47.7109375" style="153" customWidth="1"/>
    <col min="15875" max="15878" width="15.7109375" style="153" customWidth="1"/>
    <col min="15879" max="16128" width="11.5703125" style="153"/>
    <col min="16129" max="16129" width="6.7109375" style="153" customWidth="1"/>
    <col min="16130" max="16130" width="47.7109375" style="153" customWidth="1"/>
    <col min="16131" max="16134" width="15.7109375" style="153" customWidth="1"/>
    <col min="16135" max="16384" width="11.5703125" style="153"/>
  </cols>
  <sheetData>
    <row r="1" spans="1:8" x14ac:dyDescent="0.25">
      <c r="E1" s="249" t="s">
        <v>316</v>
      </c>
      <c r="F1" s="249"/>
    </row>
    <row r="2" spans="1:8" x14ac:dyDescent="0.25">
      <c r="A2" s="250" t="s">
        <v>317</v>
      </c>
      <c r="B2" s="250"/>
      <c r="C2" s="250"/>
      <c r="D2" s="250"/>
      <c r="E2" s="250"/>
      <c r="F2" s="250"/>
    </row>
    <row r="3" spans="1:8" x14ac:dyDescent="0.25">
      <c r="A3" s="250" t="s">
        <v>318</v>
      </c>
      <c r="B3" s="250"/>
      <c r="C3" s="250"/>
      <c r="D3" s="250"/>
      <c r="E3" s="250"/>
      <c r="F3" s="250"/>
    </row>
    <row r="4" spans="1:8" x14ac:dyDescent="0.25">
      <c r="A4" s="251" t="s">
        <v>319</v>
      </c>
      <c r="B4" s="251"/>
      <c r="C4" s="251"/>
      <c r="D4" s="251"/>
      <c r="E4" s="251"/>
      <c r="F4" s="251"/>
    </row>
    <row r="5" spans="1:8" x14ac:dyDescent="0.25">
      <c r="D5" s="252" t="s">
        <v>306</v>
      </c>
      <c r="E5" s="252"/>
      <c r="F5" s="252"/>
    </row>
    <row r="6" spans="1:8" x14ac:dyDescent="0.25">
      <c r="A6" s="253" t="s">
        <v>4</v>
      </c>
      <c r="B6" s="255" t="s">
        <v>320</v>
      </c>
      <c r="C6" s="253" t="s">
        <v>321</v>
      </c>
      <c r="D6" s="258" t="s">
        <v>322</v>
      </c>
      <c r="E6" s="259"/>
      <c r="F6" s="260"/>
    </row>
    <row r="7" spans="1:8" ht="75" x14ac:dyDescent="0.25">
      <c r="A7" s="254"/>
      <c r="B7" s="256"/>
      <c r="C7" s="257"/>
      <c r="D7" s="155" t="s">
        <v>323</v>
      </c>
      <c r="E7" s="155" t="s">
        <v>324</v>
      </c>
      <c r="F7" s="155" t="s">
        <v>325</v>
      </c>
    </row>
    <row r="8" spans="1:8" x14ac:dyDescent="0.25">
      <c r="A8" s="156"/>
      <c r="B8" s="157" t="s">
        <v>79</v>
      </c>
      <c r="C8" s="158">
        <f>C9+C21+C22</f>
        <v>115409</v>
      </c>
      <c r="D8" s="158">
        <f>D9+D21+D22</f>
        <v>0</v>
      </c>
      <c r="E8" s="158">
        <f>E9+E21+E22</f>
        <v>0</v>
      </c>
      <c r="F8" s="158">
        <f>F9+F21+F22</f>
        <v>115409</v>
      </c>
      <c r="H8" s="159"/>
    </row>
    <row r="9" spans="1:8" x14ac:dyDescent="0.25">
      <c r="A9" s="140" t="s">
        <v>20</v>
      </c>
      <c r="B9" s="160" t="s">
        <v>326</v>
      </c>
      <c r="C9" s="142">
        <f>SUM(C10:C20)-C15</f>
        <v>1168</v>
      </c>
      <c r="D9" s="142">
        <f>SUM(D10:D20)</f>
        <v>0</v>
      </c>
      <c r="E9" s="142">
        <f>SUM(E10:E20)-E15</f>
        <v>0</v>
      </c>
      <c r="F9" s="142">
        <f>SUM(F10:F20)-F15</f>
        <v>1168</v>
      </c>
      <c r="G9" s="159"/>
      <c r="H9" s="159"/>
    </row>
    <row r="10" spans="1:8" x14ac:dyDescent="0.25">
      <c r="A10" s="144">
        <v>1</v>
      </c>
      <c r="B10" s="145" t="s">
        <v>327</v>
      </c>
      <c r="C10" s="146">
        <f>SUM(D10:F10)</f>
        <v>0</v>
      </c>
      <c r="D10" s="146"/>
      <c r="E10" s="146"/>
      <c r="F10" s="146"/>
    </row>
    <row r="11" spans="1:8" x14ac:dyDescent="0.25">
      <c r="A11" s="144">
        <v>2</v>
      </c>
      <c r="B11" s="145" t="s">
        <v>328</v>
      </c>
      <c r="C11" s="146">
        <f t="shared" ref="C11:C21" si="0">SUM(D11:F11)</f>
        <v>8</v>
      </c>
      <c r="D11" s="146"/>
      <c r="E11" s="161"/>
      <c r="F11" s="146">
        <v>8</v>
      </c>
    </row>
    <row r="12" spans="1:8" x14ac:dyDescent="0.25">
      <c r="A12" s="144">
        <v>3</v>
      </c>
      <c r="B12" s="145" t="s">
        <v>83</v>
      </c>
      <c r="C12" s="146">
        <f t="shared" si="0"/>
        <v>0</v>
      </c>
      <c r="D12" s="146"/>
      <c r="E12" s="161"/>
      <c r="F12" s="146"/>
    </row>
    <row r="13" spans="1:8" x14ac:dyDescent="0.25">
      <c r="A13" s="144">
        <v>4</v>
      </c>
      <c r="B13" s="145" t="s">
        <v>82</v>
      </c>
      <c r="C13" s="146">
        <f t="shared" si="0"/>
        <v>750</v>
      </c>
      <c r="D13" s="146"/>
      <c r="E13" s="161"/>
      <c r="F13" s="161">
        <v>750</v>
      </c>
    </row>
    <row r="14" spans="1:8" x14ac:dyDescent="0.25">
      <c r="A14" s="144">
        <v>5</v>
      </c>
      <c r="B14" s="145" t="s">
        <v>329</v>
      </c>
      <c r="C14" s="146">
        <f>SUM(D14:F14)</f>
        <v>300</v>
      </c>
      <c r="D14" s="146"/>
      <c r="E14" s="146"/>
      <c r="F14" s="161">
        <v>300</v>
      </c>
    </row>
    <row r="15" spans="1:8" s="166" customFormat="1" ht="37.5" x14ac:dyDescent="0.25">
      <c r="A15" s="162"/>
      <c r="B15" s="163" t="s">
        <v>330</v>
      </c>
      <c r="C15" s="164">
        <f>SUM(D15:F15)</f>
        <v>0</v>
      </c>
      <c r="D15" s="164"/>
      <c r="E15" s="164"/>
      <c r="F15" s="165"/>
    </row>
    <row r="16" spans="1:8" x14ac:dyDescent="0.25">
      <c r="A16" s="144">
        <v>6</v>
      </c>
      <c r="B16" s="145" t="s">
        <v>84</v>
      </c>
      <c r="C16" s="146">
        <f t="shared" si="0"/>
        <v>0</v>
      </c>
      <c r="D16" s="146"/>
      <c r="E16" s="146"/>
      <c r="F16" s="161"/>
    </row>
    <row r="17" spans="1:8" x14ac:dyDescent="0.25">
      <c r="A17" s="144">
        <v>7</v>
      </c>
      <c r="B17" s="145" t="s">
        <v>81</v>
      </c>
      <c r="C17" s="146">
        <f t="shared" si="0"/>
        <v>10</v>
      </c>
      <c r="D17" s="146"/>
      <c r="E17" s="146"/>
      <c r="F17" s="161">
        <v>10</v>
      </c>
    </row>
    <row r="18" spans="1:8" x14ac:dyDescent="0.25">
      <c r="A18" s="144">
        <v>8</v>
      </c>
      <c r="B18" s="167" t="s">
        <v>331</v>
      </c>
      <c r="C18" s="146">
        <f t="shared" si="0"/>
        <v>0</v>
      </c>
      <c r="D18" s="146"/>
      <c r="E18" s="146"/>
      <c r="F18" s="161"/>
    </row>
    <row r="19" spans="1:8" x14ac:dyDescent="0.25">
      <c r="A19" s="144">
        <v>9</v>
      </c>
      <c r="B19" s="167" t="s">
        <v>332</v>
      </c>
      <c r="C19" s="146">
        <f t="shared" si="0"/>
        <v>0</v>
      </c>
      <c r="D19" s="146"/>
      <c r="E19" s="146"/>
      <c r="F19" s="161"/>
    </row>
    <row r="20" spans="1:8" x14ac:dyDescent="0.25">
      <c r="A20" s="144">
        <v>10</v>
      </c>
      <c r="B20" s="145" t="s">
        <v>85</v>
      </c>
      <c r="C20" s="146">
        <f t="shared" si="0"/>
        <v>100</v>
      </c>
      <c r="D20" s="146"/>
      <c r="E20" s="146"/>
      <c r="F20" s="161">
        <v>100</v>
      </c>
    </row>
    <row r="21" spans="1:8" s="169" customFormat="1" x14ac:dyDescent="0.25">
      <c r="A21" s="140" t="s">
        <v>26</v>
      </c>
      <c r="B21" s="160" t="s">
        <v>333</v>
      </c>
      <c r="C21" s="142">
        <f t="shared" si="0"/>
        <v>0</v>
      </c>
      <c r="D21" s="142"/>
      <c r="E21" s="142"/>
      <c r="F21" s="168"/>
    </row>
    <row r="22" spans="1:8" x14ac:dyDescent="0.25">
      <c r="A22" s="140" t="s">
        <v>36</v>
      </c>
      <c r="B22" s="160" t="s">
        <v>334</v>
      </c>
      <c r="C22" s="142">
        <f>SUM(E22,F22)</f>
        <v>114241</v>
      </c>
      <c r="D22" s="142"/>
      <c r="E22" s="142"/>
      <c r="F22" s="168">
        <v>114241</v>
      </c>
      <c r="H22" s="170"/>
    </row>
    <row r="23" spans="1:8" x14ac:dyDescent="0.25">
      <c r="A23" s="171"/>
      <c r="B23" s="171"/>
      <c r="C23" s="172"/>
      <c r="D23" s="172"/>
      <c r="E23" s="172"/>
      <c r="F23" s="173"/>
    </row>
    <row r="24" spans="1:8" x14ac:dyDescent="0.25">
      <c r="A24" s="246"/>
      <c r="B24" s="246"/>
      <c r="C24" s="246"/>
      <c r="D24" s="246"/>
      <c r="E24" s="246"/>
      <c r="F24" s="246"/>
    </row>
    <row r="26" spans="1:8" ht="20.25" x14ac:dyDescent="0.25">
      <c r="C26" s="247"/>
      <c r="D26" s="247"/>
      <c r="E26" s="247"/>
      <c r="F26" s="247"/>
    </row>
    <row r="27" spans="1:8" ht="20.25" x14ac:dyDescent="0.25">
      <c r="C27" s="247"/>
      <c r="D27" s="247"/>
      <c r="E27" s="247"/>
      <c r="F27" s="247"/>
    </row>
    <row r="28" spans="1:8" ht="20.25" x14ac:dyDescent="0.25">
      <c r="C28" s="174"/>
      <c r="D28" s="174"/>
      <c r="E28" s="175"/>
      <c r="F28" s="174"/>
    </row>
    <row r="29" spans="1:8" ht="20.25" x14ac:dyDescent="0.25">
      <c r="C29" s="174"/>
      <c r="D29" s="174"/>
      <c r="E29" s="175"/>
      <c r="F29" s="174"/>
    </row>
    <row r="30" spans="1:8" ht="20.25" x14ac:dyDescent="0.25">
      <c r="C30" s="174"/>
      <c r="D30" s="174"/>
      <c r="E30" s="175"/>
      <c r="F30" s="174"/>
    </row>
    <row r="31" spans="1:8" ht="20.25" x14ac:dyDescent="0.25">
      <c r="C31" s="174"/>
      <c r="D31" s="174"/>
      <c r="E31" s="175"/>
      <c r="F31" s="174"/>
    </row>
    <row r="32" spans="1:8" ht="20.25" x14ac:dyDescent="0.25">
      <c r="C32" s="174"/>
      <c r="D32" s="174"/>
      <c r="E32" s="175"/>
      <c r="F32" s="174"/>
    </row>
    <row r="33" spans="3:6" ht="21.75" x14ac:dyDescent="0.25">
      <c r="C33" s="248"/>
      <c r="D33" s="248"/>
      <c r="E33" s="248"/>
      <c r="F33" s="248"/>
    </row>
  </sheetData>
  <mergeCells count="13">
    <mergeCell ref="A24:F24"/>
    <mergeCell ref="C26:F26"/>
    <mergeCell ref="C27:F27"/>
    <mergeCell ref="C33:F33"/>
    <mergeCell ref="E1:F1"/>
    <mergeCell ref="A2:F2"/>
    <mergeCell ref="A3:F3"/>
    <mergeCell ref="A4:F4"/>
    <mergeCell ref="D5:F5"/>
    <mergeCell ref="A6:A7"/>
    <mergeCell ref="B6:B7"/>
    <mergeCell ref="C6:C7"/>
    <mergeCell ref="D6:F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9"/>
  <sheetViews>
    <sheetView workbookViewId="0">
      <selection activeCell="E9" sqref="E9"/>
    </sheetView>
  </sheetViews>
  <sheetFormatPr defaultColWidth="11.5703125" defaultRowHeight="18.75" x14ac:dyDescent="0.25"/>
  <cols>
    <col min="1" max="1" width="7.7109375" style="132" customWidth="1"/>
    <col min="2" max="2" width="70.7109375" style="132" customWidth="1"/>
    <col min="3" max="3" width="16.7109375" style="132" customWidth="1"/>
    <col min="4" max="4" width="15.28515625" style="132" customWidth="1"/>
    <col min="5" max="5" width="22" style="132" customWidth="1"/>
    <col min="6" max="256" width="11.5703125" style="132"/>
    <col min="257" max="257" width="7.7109375" style="132" customWidth="1"/>
    <col min="258" max="258" width="70.7109375" style="132" customWidth="1"/>
    <col min="259" max="259" width="16.7109375" style="132" customWidth="1"/>
    <col min="260" max="260" width="15.28515625" style="132" customWidth="1"/>
    <col min="261" max="261" width="22" style="132" customWidth="1"/>
    <col min="262" max="512" width="11.5703125" style="132"/>
    <col min="513" max="513" width="7.7109375" style="132" customWidth="1"/>
    <col min="514" max="514" width="70.7109375" style="132" customWidth="1"/>
    <col min="515" max="515" width="16.7109375" style="132" customWidth="1"/>
    <col min="516" max="516" width="15.28515625" style="132" customWidth="1"/>
    <col min="517" max="517" width="22" style="132" customWidth="1"/>
    <col min="518" max="768" width="11.5703125" style="132"/>
    <col min="769" max="769" width="7.7109375" style="132" customWidth="1"/>
    <col min="770" max="770" width="70.7109375" style="132" customWidth="1"/>
    <col min="771" max="771" width="16.7109375" style="132" customWidth="1"/>
    <col min="772" max="772" width="15.28515625" style="132" customWidth="1"/>
    <col min="773" max="773" width="22" style="132" customWidth="1"/>
    <col min="774" max="1024" width="11.5703125" style="132"/>
    <col min="1025" max="1025" width="7.7109375" style="132" customWidth="1"/>
    <col min="1026" max="1026" width="70.7109375" style="132" customWidth="1"/>
    <col min="1027" max="1027" width="16.7109375" style="132" customWidth="1"/>
    <col min="1028" max="1028" width="15.28515625" style="132" customWidth="1"/>
    <col min="1029" max="1029" width="22" style="132" customWidth="1"/>
    <col min="1030" max="1280" width="11.5703125" style="132"/>
    <col min="1281" max="1281" width="7.7109375" style="132" customWidth="1"/>
    <col min="1282" max="1282" width="70.7109375" style="132" customWidth="1"/>
    <col min="1283" max="1283" width="16.7109375" style="132" customWidth="1"/>
    <col min="1284" max="1284" width="15.28515625" style="132" customWidth="1"/>
    <col min="1285" max="1285" width="22" style="132" customWidth="1"/>
    <col min="1286" max="1536" width="11.5703125" style="132"/>
    <col min="1537" max="1537" width="7.7109375" style="132" customWidth="1"/>
    <col min="1538" max="1538" width="70.7109375" style="132" customWidth="1"/>
    <col min="1539" max="1539" width="16.7109375" style="132" customWidth="1"/>
    <col min="1540" max="1540" width="15.28515625" style="132" customWidth="1"/>
    <col min="1541" max="1541" width="22" style="132" customWidth="1"/>
    <col min="1542" max="1792" width="11.5703125" style="132"/>
    <col min="1793" max="1793" width="7.7109375" style="132" customWidth="1"/>
    <col min="1794" max="1794" width="70.7109375" style="132" customWidth="1"/>
    <col min="1795" max="1795" width="16.7109375" style="132" customWidth="1"/>
    <col min="1796" max="1796" width="15.28515625" style="132" customWidth="1"/>
    <col min="1797" max="1797" width="22" style="132" customWidth="1"/>
    <col min="1798" max="2048" width="11.5703125" style="132"/>
    <col min="2049" max="2049" width="7.7109375" style="132" customWidth="1"/>
    <col min="2050" max="2050" width="70.7109375" style="132" customWidth="1"/>
    <col min="2051" max="2051" width="16.7109375" style="132" customWidth="1"/>
    <col min="2052" max="2052" width="15.28515625" style="132" customWidth="1"/>
    <col min="2053" max="2053" width="22" style="132" customWidth="1"/>
    <col min="2054" max="2304" width="11.5703125" style="132"/>
    <col min="2305" max="2305" width="7.7109375" style="132" customWidth="1"/>
    <col min="2306" max="2306" width="70.7109375" style="132" customWidth="1"/>
    <col min="2307" max="2307" width="16.7109375" style="132" customWidth="1"/>
    <col min="2308" max="2308" width="15.28515625" style="132" customWidth="1"/>
    <col min="2309" max="2309" width="22" style="132" customWidth="1"/>
    <col min="2310" max="2560" width="11.5703125" style="132"/>
    <col min="2561" max="2561" width="7.7109375" style="132" customWidth="1"/>
    <col min="2562" max="2562" width="70.7109375" style="132" customWidth="1"/>
    <col min="2563" max="2563" width="16.7109375" style="132" customWidth="1"/>
    <col min="2564" max="2564" width="15.28515625" style="132" customWidth="1"/>
    <col min="2565" max="2565" width="22" style="132" customWidth="1"/>
    <col min="2566" max="2816" width="11.5703125" style="132"/>
    <col min="2817" max="2817" width="7.7109375" style="132" customWidth="1"/>
    <col min="2818" max="2818" width="70.7109375" style="132" customWidth="1"/>
    <col min="2819" max="2819" width="16.7109375" style="132" customWidth="1"/>
    <col min="2820" max="2820" width="15.28515625" style="132" customWidth="1"/>
    <col min="2821" max="2821" width="22" style="132" customWidth="1"/>
    <col min="2822" max="3072" width="11.5703125" style="132"/>
    <col min="3073" max="3073" width="7.7109375" style="132" customWidth="1"/>
    <col min="3074" max="3074" width="70.7109375" style="132" customWidth="1"/>
    <col min="3075" max="3075" width="16.7109375" style="132" customWidth="1"/>
    <col min="3076" max="3076" width="15.28515625" style="132" customWidth="1"/>
    <col min="3077" max="3077" width="22" style="132" customWidth="1"/>
    <col min="3078" max="3328" width="11.5703125" style="132"/>
    <col min="3329" max="3329" width="7.7109375" style="132" customWidth="1"/>
    <col min="3330" max="3330" width="70.7109375" style="132" customWidth="1"/>
    <col min="3331" max="3331" width="16.7109375" style="132" customWidth="1"/>
    <col min="3332" max="3332" width="15.28515625" style="132" customWidth="1"/>
    <col min="3333" max="3333" width="22" style="132" customWidth="1"/>
    <col min="3334" max="3584" width="11.5703125" style="132"/>
    <col min="3585" max="3585" width="7.7109375" style="132" customWidth="1"/>
    <col min="3586" max="3586" width="70.7109375" style="132" customWidth="1"/>
    <col min="3587" max="3587" width="16.7109375" style="132" customWidth="1"/>
    <col min="3588" max="3588" width="15.28515625" style="132" customWidth="1"/>
    <col min="3589" max="3589" width="22" style="132" customWidth="1"/>
    <col min="3590" max="3840" width="11.5703125" style="132"/>
    <col min="3841" max="3841" width="7.7109375" style="132" customWidth="1"/>
    <col min="3842" max="3842" width="70.7109375" style="132" customWidth="1"/>
    <col min="3843" max="3843" width="16.7109375" style="132" customWidth="1"/>
    <col min="3844" max="3844" width="15.28515625" style="132" customWidth="1"/>
    <col min="3845" max="3845" width="22" style="132" customWidth="1"/>
    <col min="3846" max="4096" width="11.5703125" style="132"/>
    <col min="4097" max="4097" width="7.7109375" style="132" customWidth="1"/>
    <col min="4098" max="4098" width="70.7109375" style="132" customWidth="1"/>
    <col min="4099" max="4099" width="16.7109375" style="132" customWidth="1"/>
    <col min="4100" max="4100" width="15.28515625" style="132" customWidth="1"/>
    <col min="4101" max="4101" width="22" style="132" customWidth="1"/>
    <col min="4102" max="4352" width="11.5703125" style="132"/>
    <col min="4353" max="4353" width="7.7109375" style="132" customWidth="1"/>
    <col min="4354" max="4354" width="70.7109375" style="132" customWidth="1"/>
    <col min="4355" max="4355" width="16.7109375" style="132" customWidth="1"/>
    <col min="4356" max="4356" width="15.28515625" style="132" customWidth="1"/>
    <col min="4357" max="4357" width="22" style="132" customWidth="1"/>
    <col min="4358" max="4608" width="11.5703125" style="132"/>
    <col min="4609" max="4609" width="7.7109375" style="132" customWidth="1"/>
    <col min="4610" max="4610" width="70.7109375" style="132" customWidth="1"/>
    <col min="4611" max="4611" width="16.7109375" style="132" customWidth="1"/>
    <col min="4612" max="4612" width="15.28515625" style="132" customWidth="1"/>
    <col min="4613" max="4613" width="22" style="132" customWidth="1"/>
    <col min="4614" max="4864" width="11.5703125" style="132"/>
    <col min="4865" max="4865" width="7.7109375" style="132" customWidth="1"/>
    <col min="4866" max="4866" width="70.7109375" style="132" customWidth="1"/>
    <col min="4867" max="4867" width="16.7109375" style="132" customWidth="1"/>
    <col min="4868" max="4868" width="15.28515625" style="132" customWidth="1"/>
    <col min="4869" max="4869" width="22" style="132" customWidth="1"/>
    <col min="4870" max="5120" width="11.5703125" style="132"/>
    <col min="5121" max="5121" width="7.7109375" style="132" customWidth="1"/>
    <col min="5122" max="5122" width="70.7109375" style="132" customWidth="1"/>
    <col min="5123" max="5123" width="16.7109375" style="132" customWidth="1"/>
    <col min="5124" max="5124" width="15.28515625" style="132" customWidth="1"/>
    <col min="5125" max="5125" width="22" style="132" customWidth="1"/>
    <col min="5126" max="5376" width="11.5703125" style="132"/>
    <col min="5377" max="5377" width="7.7109375" style="132" customWidth="1"/>
    <col min="5378" max="5378" width="70.7109375" style="132" customWidth="1"/>
    <col min="5379" max="5379" width="16.7109375" style="132" customWidth="1"/>
    <col min="5380" max="5380" width="15.28515625" style="132" customWidth="1"/>
    <col min="5381" max="5381" width="22" style="132" customWidth="1"/>
    <col min="5382" max="5632" width="11.5703125" style="132"/>
    <col min="5633" max="5633" width="7.7109375" style="132" customWidth="1"/>
    <col min="5634" max="5634" width="70.7109375" style="132" customWidth="1"/>
    <col min="5635" max="5635" width="16.7109375" style="132" customWidth="1"/>
    <col min="5636" max="5636" width="15.28515625" style="132" customWidth="1"/>
    <col min="5637" max="5637" width="22" style="132" customWidth="1"/>
    <col min="5638" max="5888" width="11.5703125" style="132"/>
    <col min="5889" max="5889" width="7.7109375" style="132" customWidth="1"/>
    <col min="5890" max="5890" width="70.7109375" style="132" customWidth="1"/>
    <col min="5891" max="5891" width="16.7109375" style="132" customWidth="1"/>
    <col min="5892" max="5892" width="15.28515625" style="132" customWidth="1"/>
    <col min="5893" max="5893" width="22" style="132" customWidth="1"/>
    <col min="5894" max="6144" width="11.5703125" style="132"/>
    <col min="6145" max="6145" width="7.7109375" style="132" customWidth="1"/>
    <col min="6146" max="6146" width="70.7109375" style="132" customWidth="1"/>
    <col min="6147" max="6147" width="16.7109375" style="132" customWidth="1"/>
    <col min="6148" max="6148" width="15.28515625" style="132" customWidth="1"/>
    <col min="6149" max="6149" width="22" style="132" customWidth="1"/>
    <col min="6150" max="6400" width="11.5703125" style="132"/>
    <col min="6401" max="6401" width="7.7109375" style="132" customWidth="1"/>
    <col min="6402" max="6402" width="70.7109375" style="132" customWidth="1"/>
    <col min="6403" max="6403" width="16.7109375" style="132" customWidth="1"/>
    <col min="6404" max="6404" width="15.28515625" style="132" customWidth="1"/>
    <col min="6405" max="6405" width="22" style="132" customWidth="1"/>
    <col min="6406" max="6656" width="11.5703125" style="132"/>
    <col min="6657" max="6657" width="7.7109375" style="132" customWidth="1"/>
    <col min="6658" max="6658" width="70.7109375" style="132" customWidth="1"/>
    <col min="6659" max="6659" width="16.7109375" style="132" customWidth="1"/>
    <col min="6660" max="6660" width="15.28515625" style="132" customWidth="1"/>
    <col min="6661" max="6661" width="22" style="132" customWidth="1"/>
    <col min="6662" max="6912" width="11.5703125" style="132"/>
    <col min="6913" max="6913" width="7.7109375" style="132" customWidth="1"/>
    <col min="6914" max="6914" width="70.7109375" style="132" customWidth="1"/>
    <col min="6915" max="6915" width="16.7109375" style="132" customWidth="1"/>
    <col min="6916" max="6916" width="15.28515625" style="132" customWidth="1"/>
    <col min="6917" max="6917" width="22" style="132" customWidth="1"/>
    <col min="6918" max="7168" width="11.5703125" style="132"/>
    <col min="7169" max="7169" width="7.7109375" style="132" customWidth="1"/>
    <col min="7170" max="7170" width="70.7109375" style="132" customWidth="1"/>
    <col min="7171" max="7171" width="16.7109375" style="132" customWidth="1"/>
    <col min="7172" max="7172" width="15.28515625" style="132" customWidth="1"/>
    <col min="7173" max="7173" width="22" style="132" customWidth="1"/>
    <col min="7174" max="7424" width="11.5703125" style="132"/>
    <col min="7425" max="7425" width="7.7109375" style="132" customWidth="1"/>
    <col min="7426" max="7426" width="70.7109375" style="132" customWidth="1"/>
    <col min="7427" max="7427" width="16.7109375" style="132" customWidth="1"/>
    <col min="7428" max="7428" width="15.28515625" style="132" customWidth="1"/>
    <col min="7429" max="7429" width="22" style="132" customWidth="1"/>
    <col min="7430" max="7680" width="11.5703125" style="132"/>
    <col min="7681" max="7681" width="7.7109375" style="132" customWidth="1"/>
    <col min="7682" max="7682" width="70.7109375" style="132" customWidth="1"/>
    <col min="7683" max="7683" width="16.7109375" style="132" customWidth="1"/>
    <col min="7684" max="7684" width="15.28515625" style="132" customWidth="1"/>
    <col min="7685" max="7685" width="22" style="132" customWidth="1"/>
    <col min="7686" max="7936" width="11.5703125" style="132"/>
    <col min="7937" max="7937" width="7.7109375" style="132" customWidth="1"/>
    <col min="7938" max="7938" width="70.7109375" style="132" customWidth="1"/>
    <col min="7939" max="7939" width="16.7109375" style="132" customWidth="1"/>
    <col min="7940" max="7940" width="15.28515625" style="132" customWidth="1"/>
    <col min="7941" max="7941" width="22" style="132" customWidth="1"/>
    <col min="7942" max="8192" width="11.5703125" style="132"/>
    <col min="8193" max="8193" width="7.7109375" style="132" customWidth="1"/>
    <col min="8194" max="8194" width="70.7109375" style="132" customWidth="1"/>
    <col min="8195" max="8195" width="16.7109375" style="132" customWidth="1"/>
    <col min="8196" max="8196" width="15.28515625" style="132" customWidth="1"/>
    <col min="8197" max="8197" width="22" style="132" customWidth="1"/>
    <col min="8198" max="8448" width="11.5703125" style="132"/>
    <col min="8449" max="8449" width="7.7109375" style="132" customWidth="1"/>
    <col min="8450" max="8450" width="70.7109375" style="132" customWidth="1"/>
    <col min="8451" max="8451" width="16.7109375" style="132" customWidth="1"/>
    <col min="8452" max="8452" width="15.28515625" style="132" customWidth="1"/>
    <col min="8453" max="8453" width="22" style="132" customWidth="1"/>
    <col min="8454" max="8704" width="11.5703125" style="132"/>
    <col min="8705" max="8705" width="7.7109375" style="132" customWidth="1"/>
    <col min="8706" max="8706" width="70.7109375" style="132" customWidth="1"/>
    <col min="8707" max="8707" width="16.7109375" style="132" customWidth="1"/>
    <col min="8708" max="8708" width="15.28515625" style="132" customWidth="1"/>
    <col min="8709" max="8709" width="22" style="132" customWidth="1"/>
    <col min="8710" max="8960" width="11.5703125" style="132"/>
    <col min="8961" max="8961" width="7.7109375" style="132" customWidth="1"/>
    <col min="8962" max="8962" width="70.7109375" style="132" customWidth="1"/>
    <col min="8963" max="8963" width="16.7109375" style="132" customWidth="1"/>
    <col min="8964" max="8964" width="15.28515625" style="132" customWidth="1"/>
    <col min="8965" max="8965" width="22" style="132" customWidth="1"/>
    <col min="8966" max="9216" width="11.5703125" style="132"/>
    <col min="9217" max="9217" width="7.7109375" style="132" customWidth="1"/>
    <col min="9218" max="9218" width="70.7109375" style="132" customWidth="1"/>
    <col min="9219" max="9219" width="16.7109375" style="132" customWidth="1"/>
    <col min="9220" max="9220" width="15.28515625" style="132" customWidth="1"/>
    <col min="9221" max="9221" width="22" style="132" customWidth="1"/>
    <col min="9222" max="9472" width="11.5703125" style="132"/>
    <col min="9473" max="9473" width="7.7109375" style="132" customWidth="1"/>
    <col min="9474" max="9474" width="70.7109375" style="132" customWidth="1"/>
    <col min="9475" max="9475" width="16.7109375" style="132" customWidth="1"/>
    <col min="9476" max="9476" width="15.28515625" style="132" customWidth="1"/>
    <col min="9477" max="9477" width="22" style="132" customWidth="1"/>
    <col min="9478" max="9728" width="11.5703125" style="132"/>
    <col min="9729" max="9729" width="7.7109375" style="132" customWidth="1"/>
    <col min="9730" max="9730" width="70.7109375" style="132" customWidth="1"/>
    <col min="9731" max="9731" width="16.7109375" style="132" customWidth="1"/>
    <col min="9732" max="9732" width="15.28515625" style="132" customWidth="1"/>
    <col min="9733" max="9733" width="22" style="132" customWidth="1"/>
    <col min="9734" max="9984" width="11.5703125" style="132"/>
    <col min="9985" max="9985" width="7.7109375" style="132" customWidth="1"/>
    <col min="9986" max="9986" width="70.7109375" style="132" customWidth="1"/>
    <col min="9987" max="9987" width="16.7109375" style="132" customWidth="1"/>
    <col min="9988" max="9988" width="15.28515625" style="132" customWidth="1"/>
    <col min="9989" max="9989" width="22" style="132" customWidth="1"/>
    <col min="9990" max="10240" width="11.5703125" style="132"/>
    <col min="10241" max="10241" width="7.7109375" style="132" customWidth="1"/>
    <col min="10242" max="10242" width="70.7109375" style="132" customWidth="1"/>
    <col min="10243" max="10243" width="16.7109375" style="132" customWidth="1"/>
    <col min="10244" max="10244" width="15.28515625" style="132" customWidth="1"/>
    <col min="10245" max="10245" width="22" style="132" customWidth="1"/>
    <col min="10246" max="10496" width="11.5703125" style="132"/>
    <col min="10497" max="10497" width="7.7109375" style="132" customWidth="1"/>
    <col min="10498" max="10498" width="70.7109375" style="132" customWidth="1"/>
    <col min="10499" max="10499" width="16.7109375" style="132" customWidth="1"/>
    <col min="10500" max="10500" width="15.28515625" style="132" customWidth="1"/>
    <col min="10501" max="10501" width="22" style="132" customWidth="1"/>
    <col min="10502" max="10752" width="11.5703125" style="132"/>
    <col min="10753" max="10753" width="7.7109375" style="132" customWidth="1"/>
    <col min="10754" max="10754" width="70.7109375" style="132" customWidth="1"/>
    <col min="10755" max="10755" width="16.7109375" style="132" customWidth="1"/>
    <col min="10756" max="10756" width="15.28515625" style="132" customWidth="1"/>
    <col min="10757" max="10757" width="22" style="132" customWidth="1"/>
    <col min="10758" max="11008" width="11.5703125" style="132"/>
    <col min="11009" max="11009" width="7.7109375" style="132" customWidth="1"/>
    <col min="11010" max="11010" width="70.7109375" style="132" customWidth="1"/>
    <col min="11011" max="11011" width="16.7109375" style="132" customWidth="1"/>
    <col min="11012" max="11012" width="15.28515625" style="132" customWidth="1"/>
    <col min="11013" max="11013" width="22" style="132" customWidth="1"/>
    <col min="11014" max="11264" width="11.5703125" style="132"/>
    <col min="11265" max="11265" width="7.7109375" style="132" customWidth="1"/>
    <col min="11266" max="11266" width="70.7109375" style="132" customWidth="1"/>
    <col min="11267" max="11267" width="16.7109375" style="132" customWidth="1"/>
    <col min="11268" max="11268" width="15.28515625" style="132" customWidth="1"/>
    <col min="11269" max="11269" width="22" style="132" customWidth="1"/>
    <col min="11270" max="11520" width="11.5703125" style="132"/>
    <col min="11521" max="11521" width="7.7109375" style="132" customWidth="1"/>
    <col min="11522" max="11522" width="70.7109375" style="132" customWidth="1"/>
    <col min="11523" max="11523" width="16.7109375" style="132" customWidth="1"/>
    <col min="11524" max="11524" width="15.28515625" style="132" customWidth="1"/>
    <col min="11525" max="11525" width="22" style="132" customWidth="1"/>
    <col min="11526" max="11776" width="11.5703125" style="132"/>
    <col min="11777" max="11777" width="7.7109375" style="132" customWidth="1"/>
    <col min="11778" max="11778" width="70.7109375" style="132" customWidth="1"/>
    <col min="11779" max="11779" width="16.7109375" style="132" customWidth="1"/>
    <col min="11780" max="11780" width="15.28515625" style="132" customWidth="1"/>
    <col min="11781" max="11781" width="22" style="132" customWidth="1"/>
    <col min="11782" max="12032" width="11.5703125" style="132"/>
    <col min="12033" max="12033" width="7.7109375" style="132" customWidth="1"/>
    <col min="12034" max="12034" width="70.7109375" style="132" customWidth="1"/>
    <col min="12035" max="12035" width="16.7109375" style="132" customWidth="1"/>
    <col min="12036" max="12036" width="15.28515625" style="132" customWidth="1"/>
    <col min="12037" max="12037" width="22" style="132" customWidth="1"/>
    <col min="12038" max="12288" width="11.5703125" style="132"/>
    <col min="12289" max="12289" width="7.7109375" style="132" customWidth="1"/>
    <col min="12290" max="12290" width="70.7109375" style="132" customWidth="1"/>
    <col min="12291" max="12291" width="16.7109375" style="132" customWidth="1"/>
    <col min="12292" max="12292" width="15.28515625" style="132" customWidth="1"/>
    <col min="12293" max="12293" width="22" style="132" customWidth="1"/>
    <col min="12294" max="12544" width="11.5703125" style="132"/>
    <col min="12545" max="12545" width="7.7109375" style="132" customWidth="1"/>
    <col min="12546" max="12546" width="70.7109375" style="132" customWidth="1"/>
    <col min="12547" max="12547" width="16.7109375" style="132" customWidth="1"/>
    <col min="12548" max="12548" width="15.28515625" style="132" customWidth="1"/>
    <col min="12549" max="12549" width="22" style="132" customWidth="1"/>
    <col min="12550" max="12800" width="11.5703125" style="132"/>
    <col min="12801" max="12801" width="7.7109375" style="132" customWidth="1"/>
    <col min="12802" max="12802" width="70.7109375" style="132" customWidth="1"/>
    <col min="12803" max="12803" width="16.7109375" style="132" customWidth="1"/>
    <col min="12804" max="12804" width="15.28515625" style="132" customWidth="1"/>
    <col min="12805" max="12805" width="22" style="132" customWidth="1"/>
    <col min="12806" max="13056" width="11.5703125" style="132"/>
    <col min="13057" max="13057" width="7.7109375" style="132" customWidth="1"/>
    <col min="13058" max="13058" width="70.7109375" style="132" customWidth="1"/>
    <col min="13059" max="13059" width="16.7109375" style="132" customWidth="1"/>
    <col min="13060" max="13060" width="15.28515625" style="132" customWidth="1"/>
    <col min="13061" max="13061" width="22" style="132" customWidth="1"/>
    <col min="13062" max="13312" width="11.5703125" style="132"/>
    <col min="13313" max="13313" width="7.7109375" style="132" customWidth="1"/>
    <col min="13314" max="13314" width="70.7109375" style="132" customWidth="1"/>
    <col min="13315" max="13315" width="16.7109375" style="132" customWidth="1"/>
    <col min="13316" max="13316" width="15.28515625" style="132" customWidth="1"/>
    <col min="13317" max="13317" width="22" style="132" customWidth="1"/>
    <col min="13318" max="13568" width="11.5703125" style="132"/>
    <col min="13569" max="13569" width="7.7109375" style="132" customWidth="1"/>
    <col min="13570" max="13570" width="70.7109375" style="132" customWidth="1"/>
    <col min="13571" max="13571" width="16.7109375" style="132" customWidth="1"/>
    <col min="13572" max="13572" width="15.28515625" style="132" customWidth="1"/>
    <col min="13573" max="13573" width="22" style="132" customWidth="1"/>
    <col min="13574" max="13824" width="11.5703125" style="132"/>
    <col min="13825" max="13825" width="7.7109375" style="132" customWidth="1"/>
    <col min="13826" max="13826" width="70.7109375" style="132" customWidth="1"/>
    <col min="13827" max="13827" width="16.7109375" style="132" customWidth="1"/>
    <col min="13828" max="13828" width="15.28515625" style="132" customWidth="1"/>
    <col min="13829" max="13829" width="22" style="132" customWidth="1"/>
    <col min="13830" max="14080" width="11.5703125" style="132"/>
    <col min="14081" max="14081" width="7.7109375" style="132" customWidth="1"/>
    <col min="14082" max="14082" width="70.7109375" style="132" customWidth="1"/>
    <col min="14083" max="14083" width="16.7109375" style="132" customWidth="1"/>
    <col min="14084" max="14084" width="15.28515625" style="132" customWidth="1"/>
    <col min="14085" max="14085" width="22" style="132" customWidth="1"/>
    <col min="14086" max="14336" width="11.5703125" style="132"/>
    <col min="14337" max="14337" width="7.7109375" style="132" customWidth="1"/>
    <col min="14338" max="14338" width="70.7109375" style="132" customWidth="1"/>
    <col min="14339" max="14339" width="16.7109375" style="132" customWidth="1"/>
    <col min="14340" max="14340" width="15.28515625" style="132" customWidth="1"/>
    <col min="14341" max="14341" width="22" style="132" customWidth="1"/>
    <col min="14342" max="14592" width="11.5703125" style="132"/>
    <col min="14593" max="14593" width="7.7109375" style="132" customWidth="1"/>
    <col min="14594" max="14594" width="70.7109375" style="132" customWidth="1"/>
    <col min="14595" max="14595" width="16.7109375" style="132" customWidth="1"/>
    <col min="14596" max="14596" width="15.28515625" style="132" customWidth="1"/>
    <col min="14597" max="14597" width="22" style="132" customWidth="1"/>
    <col min="14598" max="14848" width="11.5703125" style="132"/>
    <col min="14849" max="14849" width="7.7109375" style="132" customWidth="1"/>
    <col min="14850" max="14850" width="70.7109375" style="132" customWidth="1"/>
    <col min="14851" max="14851" width="16.7109375" style="132" customWidth="1"/>
    <col min="14852" max="14852" width="15.28515625" style="132" customWidth="1"/>
    <col min="14853" max="14853" width="22" style="132" customWidth="1"/>
    <col min="14854" max="15104" width="11.5703125" style="132"/>
    <col min="15105" max="15105" width="7.7109375" style="132" customWidth="1"/>
    <col min="15106" max="15106" width="70.7109375" style="132" customWidth="1"/>
    <col min="15107" max="15107" width="16.7109375" style="132" customWidth="1"/>
    <col min="15108" max="15108" width="15.28515625" style="132" customWidth="1"/>
    <col min="15109" max="15109" width="22" style="132" customWidth="1"/>
    <col min="15110" max="15360" width="11.5703125" style="132"/>
    <col min="15361" max="15361" width="7.7109375" style="132" customWidth="1"/>
    <col min="15362" max="15362" width="70.7109375" style="132" customWidth="1"/>
    <col min="15363" max="15363" width="16.7109375" style="132" customWidth="1"/>
    <col min="15364" max="15364" width="15.28515625" style="132" customWidth="1"/>
    <col min="15365" max="15365" width="22" style="132" customWidth="1"/>
    <col min="15366" max="15616" width="11.5703125" style="132"/>
    <col min="15617" max="15617" width="7.7109375" style="132" customWidth="1"/>
    <col min="15618" max="15618" width="70.7109375" style="132" customWidth="1"/>
    <col min="15619" max="15619" width="16.7109375" style="132" customWidth="1"/>
    <col min="15620" max="15620" width="15.28515625" style="132" customWidth="1"/>
    <col min="15621" max="15621" width="22" style="132" customWidth="1"/>
    <col min="15622" max="15872" width="11.5703125" style="132"/>
    <col min="15873" max="15873" width="7.7109375" style="132" customWidth="1"/>
    <col min="15874" max="15874" width="70.7109375" style="132" customWidth="1"/>
    <col min="15875" max="15875" width="16.7109375" style="132" customWidth="1"/>
    <col min="15876" max="15876" width="15.28515625" style="132" customWidth="1"/>
    <col min="15877" max="15877" width="22" style="132" customWidth="1"/>
    <col min="15878" max="16128" width="11.5703125" style="132"/>
    <col min="16129" max="16129" width="7.7109375" style="132" customWidth="1"/>
    <col min="16130" max="16130" width="70.7109375" style="132" customWidth="1"/>
    <col min="16131" max="16131" width="16.7109375" style="132" customWidth="1"/>
    <col min="16132" max="16132" width="15.28515625" style="132" customWidth="1"/>
    <col min="16133" max="16133" width="22" style="132" customWidth="1"/>
    <col min="16134" max="16384" width="11.5703125" style="132"/>
  </cols>
  <sheetData>
    <row r="1" spans="1:13" x14ac:dyDescent="0.25">
      <c r="B1" s="249" t="s">
        <v>304</v>
      </c>
      <c r="C1" s="249"/>
    </row>
    <row r="2" spans="1:13" s="133" customFormat="1" x14ac:dyDescent="0.25">
      <c r="A2" s="262" t="s">
        <v>305</v>
      </c>
      <c r="B2" s="262"/>
      <c r="C2" s="262"/>
    </row>
    <row r="3" spans="1:13" s="133" customFormat="1" x14ac:dyDescent="0.25">
      <c r="A3" s="262" t="str">
        <f>[1]Thu!A3</f>
        <v>XÃ MƯỜNG BANG</v>
      </c>
      <c r="B3" s="262"/>
      <c r="C3" s="262"/>
    </row>
    <row r="4" spans="1:13" x14ac:dyDescent="0.25">
      <c r="A4" s="263" t="str">
        <f>[1]Thu!A4</f>
        <v>(Kèm theo Tờ trình số               /TTr-UBND ngày        /12/2025 của UBND xã Mường Bang)</v>
      </c>
      <c r="B4" s="263"/>
      <c r="C4" s="263"/>
    </row>
    <row r="5" spans="1:13" s="136" customFormat="1" x14ac:dyDescent="0.25">
      <c r="A5" s="134"/>
      <c r="B5" s="134"/>
      <c r="C5" s="135" t="s">
        <v>306</v>
      </c>
    </row>
    <row r="6" spans="1:13" ht="37.5" x14ac:dyDescent="0.25">
      <c r="A6" s="137" t="s">
        <v>4</v>
      </c>
      <c r="B6" s="138" t="s">
        <v>307</v>
      </c>
      <c r="C6" s="139" t="s">
        <v>308</v>
      </c>
    </row>
    <row r="7" spans="1:13" s="143" customFormat="1" x14ac:dyDescent="0.25">
      <c r="A7" s="140"/>
      <c r="B7" s="141" t="s">
        <v>309</v>
      </c>
      <c r="C7" s="142">
        <f>C8+C11</f>
        <v>115409</v>
      </c>
      <c r="E7" s="143">
        <f>C7-[1]Thu!C8</f>
        <v>0</v>
      </c>
    </row>
    <row r="8" spans="1:13" x14ac:dyDescent="0.25">
      <c r="A8" s="144">
        <v>1</v>
      </c>
      <c r="B8" s="145" t="s">
        <v>310</v>
      </c>
      <c r="C8" s="146">
        <v>113101</v>
      </c>
    </row>
    <row r="9" spans="1:13" x14ac:dyDescent="0.25">
      <c r="A9" s="144"/>
      <c r="B9" s="145" t="s">
        <v>301</v>
      </c>
      <c r="C9" s="146"/>
    </row>
    <row r="10" spans="1:13" x14ac:dyDescent="0.25">
      <c r="A10" s="144"/>
      <c r="B10" s="145" t="s">
        <v>311</v>
      </c>
      <c r="C10" s="146">
        <v>72387</v>
      </c>
    </row>
    <row r="11" spans="1:13" x14ac:dyDescent="0.25">
      <c r="A11" s="144">
        <v>2</v>
      </c>
      <c r="B11" s="145" t="s">
        <v>67</v>
      </c>
      <c r="C11" s="146">
        <v>2308</v>
      </c>
    </row>
    <row r="12" spans="1:13" s="151" customFormat="1" x14ac:dyDescent="0.25">
      <c r="A12" s="147"/>
      <c r="B12" s="148"/>
      <c r="C12" s="149"/>
      <c r="D12" s="150"/>
      <c r="E12" s="150"/>
      <c r="F12" s="150"/>
      <c r="G12" s="150"/>
      <c r="H12" s="150"/>
      <c r="I12" s="150"/>
      <c r="J12" s="150"/>
      <c r="K12" s="150"/>
      <c r="L12" s="150"/>
      <c r="M12" s="150"/>
    </row>
    <row r="13" spans="1:13" x14ac:dyDescent="0.25">
      <c r="A13" s="143" t="s">
        <v>89</v>
      </c>
      <c r="B13" s="143"/>
    </row>
    <row r="14" spans="1:13" x14ac:dyDescent="0.25">
      <c r="A14" s="152" t="s">
        <v>312</v>
      </c>
      <c r="B14" s="264" t="s">
        <v>301</v>
      </c>
      <c r="C14" s="264"/>
      <c r="D14" s="153"/>
      <c r="E14" s="153"/>
    </row>
    <row r="15" spans="1:13" ht="46.5" customHeight="1" x14ac:dyDescent="0.25">
      <c r="A15" s="152" t="s">
        <v>29</v>
      </c>
      <c r="B15" s="261" t="s">
        <v>313</v>
      </c>
      <c r="C15" s="261"/>
      <c r="D15" s="153"/>
      <c r="E15" s="153"/>
    </row>
    <row r="16" spans="1:13" ht="51.75" customHeight="1" x14ac:dyDescent="0.25">
      <c r="A16" s="154" t="s">
        <v>29</v>
      </c>
      <c r="B16" s="261" t="s">
        <v>314</v>
      </c>
      <c r="C16" s="261"/>
      <c r="D16" s="153"/>
      <c r="E16" s="153"/>
    </row>
    <row r="17" spans="1:5" ht="191.25" customHeight="1" x14ac:dyDescent="0.25">
      <c r="A17" s="152" t="s">
        <v>29</v>
      </c>
      <c r="B17" s="261" t="s">
        <v>315</v>
      </c>
      <c r="C17" s="261"/>
      <c r="D17" s="153"/>
      <c r="E17" s="153"/>
    </row>
    <row r="18" spans="1:5" x14ac:dyDescent="0.25">
      <c r="A18" s="152"/>
      <c r="B18" s="261"/>
      <c r="C18" s="261"/>
      <c r="D18" s="153"/>
      <c r="E18" s="153"/>
    </row>
    <row r="19" spans="1:5" x14ac:dyDescent="0.25">
      <c r="B19" s="250"/>
      <c r="C19" s="250"/>
      <c r="D19" s="250"/>
      <c r="E19" s="250"/>
    </row>
  </sheetData>
  <mergeCells count="10">
    <mergeCell ref="B16:C16"/>
    <mergeCell ref="B17:C17"/>
    <mergeCell ref="B18:C18"/>
    <mergeCell ref="B19:E19"/>
    <mergeCell ref="B1:C1"/>
    <mergeCell ref="A2:C2"/>
    <mergeCell ref="A3:C3"/>
    <mergeCell ref="A4:C4"/>
    <mergeCell ref="B14:C14"/>
    <mergeCell ref="B15:C1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E41"/>
  <sheetViews>
    <sheetView topLeftCell="A10" workbookViewId="0">
      <selection activeCell="E27" sqref="E27"/>
    </sheetView>
  </sheetViews>
  <sheetFormatPr defaultRowHeight="15" x14ac:dyDescent="0.25"/>
  <cols>
    <col min="2" max="2" width="50.7109375" customWidth="1"/>
  </cols>
  <sheetData>
    <row r="1" spans="1:5" x14ac:dyDescent="0.25">
      <c r="A1" s="1" t="s">
        <v>0</v>
      </c>
    </row>
    <row r="2" spans="1:5" x14ac:dyDescent="0.25">
      <c r="A2" s="2" t="s">
        <v>1</v>
      </c>
    </row>
    <row r="3" spans="1:5" x14ac:dyDescent="0.25">
      <c r="A3" s="2" t="s">
        <v>2</v>
      </c>
    </row>
    <row r="4" spans="1:5" ht="15.75" thickBot="1" x14ac:dyDescent="0.3">
      <c r="A4" s="3" t="s">
        <v>3</v>
      </c>
    </row>
    <row r="5" spans="1:5" ht="51.75" thickBot="1" x14ac:dyDescent="0.3">
      <c r="A5" s="4" t="s">
        <v>4</v>
      </c>
      <c r="B5" s="5" t="s">
        <v>5</v>
      </c>
      <c r="C5" s="5" t="s">
        <v>6</v>
      </c>
      <c r="D5" s="5" t="s">
        <v>7</v>
      </c>
      <c r="E5" s="5" t="s">
        <v>8</v>
      </c>
    </row>
    <row r="6" spans="1:5" x14ac:dyDescent="0.25">
      <c r="A6" s="7" t="s">
        <v>9</v>
      </c>
      <c r="B6" s="8" t="s">
        <v>10</v>
      </c>
      <c r="C6" s="8">
        <v>1</v>
      </c>
      <c r="D6" s="8">
        <v>2</v>
      </c>
      <c r="E6" s="8" t="s">
        <v>11</v>
      </c>
    </row>
    <row r="7" spans="1:5" x14ac:dyDescent="0.25">
      <c r="A7" s="9" t="s">
        <v>9</v>
      </c>
      <c r="B7" s="10" t="s">
        <v>12</v>
      </c>
      <c r="C7" s="11"/>
      <c r="D7" s="11"/>
      <c r="E7" s="11"/>
    </row>
    <row r="8" spans="1:5" x14ac:dyDescent="0.25">
      <c r="A8" s="9" t="s">
        <v>10</v>
      </c>
      <c r="B8" s="10" t="s">
        <v>13</v>
      </c>
      <c r="C8" s="11"/>
      <c r="D8" s="11"/>
      <c r="E8" s="11"/>
    </row>
    <row r="9" spans="1:5" x14ac:dyDescent="0.25">
      <c r="A9" s="9" t="s">
        <v>14</v>
      </c>
      <c r="B9" s="10" t="s">
        <v>15</v>
      </c>
      <c r="C9" s="11"/>
      <c r="D9" s="11"/>
      <c r="E9" s="11"/>
    </row>
    <row r="10" spans="1:5" ht="25.5" x14ac:dyDescent="0.25">
      <c r="A10" s="9" t="s">
        <v>16</v>
      </c>
      <c r="B10" s="10" t="s">
        <v>17</v>
      </c>
      <c r="C10" s="11"/>
      <c r="D10" s="11"/>
      <c r="E10" s="11"/>
    </row>
    <row r="11" spans="1:5" x14ac:dyDescent="0.25">
      <c r="A11" s="9" t="s">
        <v>18</v>
      </c>
      <c r="B11" s="10" t="s">
        <v>19</v>
      </c>
      <c r="C11" s="11"/>
      <c r="D11" s="11"/>
      <c r="E11" s="11"/>
    </row>
    <row r="12" spans="1:5" x14ac:dyDescent="0.25">
      <c r="A12" s="9" t="s">
        <v>20</v>
      </c>
      <c r="B12" s="10" t="s">
        <v>21</v>
      </c>
      <c r="C12" s="11"/>
      <c r="D12" s="11"/>
      <c r="E12" s="11"/>
    </row>
    <row r="13" spans="1:5" ht="25.5" x14ac:dyDescent="0.25">
      <c r="A13" s="12"/>
      <c r="B13" s="13" t="s">
        <v>22</v>
      </c>
      <c r="C13" s="11"/>
      <c r="D13" s="11"/>
      <c r="E13" s="11"/>
    </row>
    <row r="14" spans="1:5" x14ac:dyDescent="0.25">
      <c r="A14" s="12">
        <v>1</v>
      </c>
      <c r="B14" s="11" t="s">
        <v>23</v>
      </c>
      <c r="C14" s="11"/>
      <c r="D14" s="11"/>
      <c r="E14" s="11"/>
    </row>
    <row r="15" spans="1:5" x14ac:dyDescent="0.25">
      <c r="A15" s="12">
        <v>2</v>
      </c>
      <c r="B15" s="11" t="s">
        <v>24</v>
      </c>
      <c r="C15" s="11"/>
      <c r="D15" s="11"/>
      <c r="E15" s="11"/>
    </row>
    <row r="16" spans="1:5" x14ac:dyDescent="0.25">
      <c r="A16" s="12">
        <v>3</v>
      </c>
      <c r="B16" s="11" t="s">
        <v>25</v>
      </c>
      <c r="C16" s="11"/>
      <c r="D16" s="11"/>
      <c r="E16" s="11"/>
    </row>
    <row r="17" spans="1:5" x14ac:dyDescent="0.25">
      <c r="A17" s="9" t="s">
        <v>26</v>
      </c>
      <c r="B17" s="10" t="s">
        <v>27</v>
      </c>
      <c r="C17" s="11"/>
      <c r="D17" s="11"/>
      <c r="E17" s="11"/>
    </row>
    <row r="18" spans="1:5" x14ac:dyDescent="0.25">
      <c r="A18" s="9">
        <v>1</v>
      </c>
      <c r="B18" s="10" t="s">
        <v>28</v>
      </c>
      <c r="C18" s="11"/>
      <c r="D18" s="11"/>
      <c r="E18" s="11"/>
    </row>
    <row r="19" spans="1:5" x14ac:dyDescent="0.25">
      <c r="A19" s="12" t="s">
        <v>29</v>
      </c>
      <c r="B19" s="11" t="s">
        <v>23</v>
      </c>
      <c r="C19" s="11"/>
      <c r="D19" s="11"/>
      <c r="E19" s="11"/>
    </row>
    <row r="20" spans="1:5" x14ac:dyDescent="0.25">
      <c r="A20" s="12" t="s">
        <v>29</v>
      </c>
      <c r="B20" s="11" t="s">
        <v>24</v>
      </c>
      <c r="C20" s="11"/>
      <c r="D20" s="11"/>
      <c r="E20" s="11"/>
    </row>
    <row r="21" spans="1:5" x14ac:dyDescent="0.25">
      <c r="A21" s="12" t="s">
        <v>29</v>
      </c>
      <c r="B21" s="11" t="s">
        <v>30</v>
      </c>
      <c r="C21" s="11"/>
      <c r="D21" s="11"/>
      <c r="E21" s="11"/>
    </row>
    <row r="22" spans="1:5" x14ac:dyDescent="0.25">
      <c r="A22" s="9">
        <v>2</v>
      </c>
      <c r="B22" s="10" t="s">
        <v>31</v>
      </c>
      <c r="C22" s="11"/>
      <c r="D22" s="11"/>
      <c r="E22" s="11"/>
    </row>
    <row r="23" spans="1:5" x14ac:dyDescent="0.25">
      <c r="A23" s="12" t="s">
        <v>29</v>
      </c>
      <c r="B23" s="11" t="s">
        <v>32</v>
      </c>
      <c r="C23" s="11"/>
      <c r="D23" s="11"/>
      <c r="E23" s="11"/>
    </row>
    <row r="24" spans="1:5" x14ac:dyDescent="0.25">
      <c r="A24" s="12" t="s">
        <v>29</v>
      </c>
      <c r="B24" s="11" t="s">
        <v>33</v>
      </c>
      <c r="C24" s="11"/>
      <c r="D24" s="11"/>
      <c r="E24" s="11"/>
    </row>
    <row r="25" spans="1:5" x14ac:dyDescent="0.25">
      <c r="A25" s="12" t="s">
        <v>29</v>
      </c>
      <c r="B25" s="11" t="s">
        <v>34</v>
      </c>
      <c r="C25" s="11"/>
      <c r="D25" s="11"/>
      <c r="E25" s="11"/>
    </row>
    <row r="26" spans="1:5" x14ac:dyDescent="0.25">
      <c r="A26" s="12" t="s">
        <v>29</v>
      </c>
      <c r="B26" s="11" t="s">
        <v>35</v>
      </c>
      <c r="C26" s="11"/>
      <c r="D26" s="11"/>
      <c r="E26" s="11"/>
    </row>
    <row r="27" spans="1:5" x14ac:dyDescent="0.25">
      <c r="A27" s="9" t="s">
        <v>36</v>
      </c>
      <c r="B27" s="10" t="s">
        <v>37</v>
      </c>
      <c r="C27" s="11"/>
      <c r="D27" s="11"/>
      <c r="E27" s="11"/>
    </row>
    <row r="28" spans="1:5" x14ac:dyDescent="0.25">
      <c r="A28" s="9">
        <v>1</v>
      </c>
      <c r="B28" s="10" t="s">
        <v>38</v>
      </c>
      <c r="C28" s="11"/>
      <c r="D28" s="11"/>
      <c r="E28" s="11"/>
    </row>
    <row r="29" spans="1:5" x14ac:dyDescent="0.25">
      <c r="A29" s="12" t="s">
        <v>29</v>
      </c>
      <c r="B29" s="11" t="s">
        <v>39</v>
      </c>
      <c r="C29" s="11"/>
      <c r="D29" s="11"/>
      <c r="E29" s="11"/>
    </row>
    <row r="30" spans="1:5" x14ac:dyDescent="0.25">
      <c r="A30" s="12" t="s">
        <v>29</v>
      </c>
      <c r="B30" s="11" t="s">
        <v>40</v>
      </c>
      <c r="C30" s="11"/>
      <c r="D30" s="11"/>
      <c r="E30" s="11"/>
    </row>
    <row r="31" spans="1:5" x14ac:dyDescent="0.25">
      <c r="A31" s="9">
        <v>2</v>
      </c>
      <c r="B31" s="10" t="s">
        <v>41</v>
      </c>
      <c r="C31" s="11"/>
      <c r="D31" s="11"/>
      <c r="E31" s="11"/>
    </row>
    <row r="32" spans="1:5" x14ac:dyDescent="0.25">
      <c r="A32" s="12" t="s">
        <v>29</v>
      </c>
      <c r="B32" s="11" t="s">
        <v>23</v>
      </c>
      <c r="C32" s="11"/>
      <c r="D32" s="11"/>
      <c r="E32" s="11"/>
    </row>
    <row r="33" spans="1:5" x14ac:dyDescent="0.25">
      <c r="A33" s="12" t="s">
        <v>29</v>
      </c>
      <c r="B33" s="11" t="s">
        <v>24</v>
      </c>
      <c r="C33" s="11"/>
      <c r="D33" s="11"/>
      <c r="E33" s="11"/>
    </row>
    <row r="34" spans="1:5" x14ac:dyDescent="0.25">
      <c r="A34" s="12" t="s">
        <v>29</v>
      </c>
      <c r="B34" s="11" t="s">
        <v>42</v>
      </c>
      <c r="C34" s="11"/>
      <c r="D34" s="11"/>
      <c r="E34" s="11"/>
    </row>
    <row r="35" spans="1:5" x14ac:dyDescent="0.25">
      <c r="A35" s="9" t="s">
        <v>43</v>
      </c>
      <c r="B35" s="10" t="s">
        <v>44</v>
      </c>
      <c r="C35" s="11"/>
      <c r="D35" s="11"/>
      <c r="E35" s="11"/>
    </row>
    <row r="36" spans="1:5" ht="25.5" x14ac:dyDescent="0.25">
      <c r="A36" s="12"/>
      <c r="B36" s="13" t="s">
        <v>45</v>
      </c>
      <c r="C36" s="11"/>
      <c r="D36" s="11"/>
      <c r="E36" s="11"/>
    </row>
    <row r="37" spans="1:5" x14ac:dyDescent="0.25">
      <c r="A37" s="12">
        <v>1</v>
      </c>
      <c r="B37" s="11" t="s">
        <v>23</v>
      </c>
      <c r="C37" s="11"/>
      <c r="D37" s="11"/>
      <c r="E37" s="11"/>
    </row>
    <row r="38" spans="1:5" x14ac:dyDescent="0.25">
      <c r="A38" s="12">
        <v>2</v>
      </c>
      <c r="B38" s="11" t="s">
        <v>24</v>
      </c>
      <c r="C38" s="11"/>
      <c r="D38" s="11"/>
      <c r="E38" s="11"/>
    </row>
    <row r="39" spans="1:5" x14ac:dyDescent="0.25">
      <c r="A39" s="12">
        <v>3</v>
      </c>
      <c r="B39" s="11" t="s">
        <v>30</v>
      </c>
      <c r="C39" s="11"/>
      <c r="D39" s="11"/>
      <c r="E39" s="11"/>
    </row>
    <row r="40" spans="1:5" x14ac:dyDescent="0.25">
      <c r="A40" s="9" t="s">
        <v>46</v>
      </c>
      <c r="B40" s="10" t="s">
        <v>47</v>
      </c>
      <c r="C40" s="11"/>
      <c r="D40" s="11"/>
      <c r="E40" s="11"/>
    </row>
    <row r="41" spans="1:5" x14ac:dyDescent="0.25">
      <c r="A41" s="6"/>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17"/>
  <sheetViews>
    <sheetView topLeftCell="A19" workbookViewId="0">
      <selection activeCell="D61" sqref="D61"/>
    </sheetView>
  </sheetViews>
  <sheetFormatPr defaultRowHeight="15" x14ac:dyDescent="0.25"/>
  <cols>
    <col min="1" max="1" width="5.42578125" customWidth="1"/>
    <col min="2" max="2" width="50.140625" customWidth="1"/>
    <col min="3" max="3" width="11.28515625" bestFit="1" customWidth="1"/>
    <col min="4" max="4" width="11.28515625" customWidth="1"/>
    <col min="5" max="5" width="12.85546875" bestFit="1" customWidth="1"/>
    <col min="6" max="6" width="11.28515625" customWidth="1"/>
    <col min="7" max="7" width="11.7109375" customWidth="1"/>
    <col min="8" max="9" width="10.5703125" bestFit="1" customWidth="1"/>
    <col min="10" max="10" width="9.5703125" bestFit="1" customWidth="1"/>
  </cols>
  <sheetData>
    <row r="1" spans="1:9" ht="16.5" x14ac:dyDescent="0.25">
      <c r="A1" s="28" t="s">
        <v>115</v>
      </c>
      <c r="G1" s="14" t="s">
        <v>48</v>
      </c>
    </row>
    <row r="3" spans="1:9" ht="16.5" x14ac:dyDescent="0.25">
      <c r="A3" s="242" t="s">
        <v>230</v>
      </c>
      <c r="B3" s="242"/>
      <c r="C3" s="242"/>
      <c r="D3" s="242"/>
      <c r="E3" s="242"/>
      <c r="F3" s="242"/>
      <c r="G3" s="242"/>
      <c r="H3" s="27" t="s">
        <v>234</v>
      </c>
    </row>
    <row r="4" spans="1:9" ht="18.75" x14ac:dyDescent="0.25">
      <c r="A4" s="235" t="s">
        <v>248</v>
      </c>
      <c r="B4" s="235"/>
      <c r="C4" s="235"/>
      <c r="D4" s="235"/>
      <c r="E4" s="235"/>
      <c r="F4" s="235"/>
      <c r="G4" s="235"/>
      <c r="H4" s="51"/>
      <c r="I4" s="51"/>
    </row>
    <row r="5" spans="1:9" x14ac:dyDescent="0.25">
      <c r="G5" s="15" t="s">
        <v>3</v>
      </c>
    </row>
    <row r="6" spans="1:9" x14ac:dyDescent="0.25">
      <c r="A6" s="236" t="s">
        <v>4</v>
      </c>
      <c r="B6" s="236" t="s">
        <v>5</v>
      </c>
      <c r="C6" s="236" t="s">
        <v>116</v>
      </c>
      <c r="D6" s="236" t="s">
        <v>223</v>
      </c>
      <c r="E6" s="236" t="s">
        <v>224</v>
      </c>
      <c r="F6" s="265" t="s">
        <v>221</v>
      </c>
      <c r="G6" s="266"/>
    </row>
    <row r="7" spans="1:9" x14ac:dyDescent="0.25">
      <c r="A7" s="244"/>
      <c r="B7" s="244"/>
      <c r="C7" s="244"/>
      <c r="D7" s="244"/>
      <c r="E7" s="244"/>
      <c r="F7" s="267"/>
      <c r="G7" s="268"/>
    </row>
    <row r="8" spans="1:9" x14ac:dyDescent="0.25">
      <c r="A8" s="237"/>
      <c r="B8" s="237"/>
      <c r="C8" s="237"/>
      <c r="D8" s="237"/>
      <c r="E8" s="237"/>
      <c r="F8" s="9" t="s">
        <v>222</v>
      </c>
      <c r="G8" s="9" t="s">
        <v>231</v>
      </c>
    </row>
    <row r="9" spans="1:9" x14ac:dyDescent="0.25">
      <c r="A9" s="9" t="s">
        <v>9</v>
      </c>
      <c r="B9" s="9" t="s">
        <v>10</v>
      </c>
      <c r="C9" s="9">
        <v>1</v>
      </c>
      <c r="D9" s="9">
        <v>2</v>
      </c>
      <c r="E9" s="9">
        <v>3</v>
      </c>
      <c r="F9" s="9" t="s">
        <v>228</v>
      </c>
      <c r="G9" s="9" t="s">
        <v>229</v>
      </c>
    </row>
    <row r="10" spans="1:9" x14ac:dyDescent="0.25">
      <c r="A10" s="21"/>
      <c r="B10" s="22" t="s">
        <v>51</v>
      </c>
      <c r="C10" s="52">
        <f>C11+C107</f>
        <v>777143</v>
      </c>
      <c r="D10" s="52">
        <f t="shared" ref="D10:F10" si="0">D11+D107</f>
        <v>760989</v>
      </c>
      <c r="E10" s="52">
        <f t="shared" si="0"/>
        <v>781244</v>
      </c>
      <c r="F10" s="59">
        <f t="shared" si="0"/>
        <v>639953.69999999995</v>
      </c>
      <c r="G10" s="65">
        <f>G11+G107</f>
        <v>141290.29999999999</v>
      </c>
    </row>
    <row r="11" spans="1:9" x14ac:dyDescent="0.25">
      <c r="A11" s="23" t="s">
        <v>9</v>
      </c>
      <c r="B11" s="24" t="s">
        <v>13</v>
      </c>
      <c r="C11" s="42">
        <f>C12+C24+C103+C104+C105+C106</f>
        <v>692627</v>
      </c>
      <c r="D11" s="42">
        <f t="shared" ref="D11:G11" si="1">D12+D24+D103+D104+D105+D106</f>
        <v>670301</v>
      </c>
      <c r="E11" s="42">
        <f t="shared" si="1"/>
        <v>690556</v>
      </c>
      <c r="F11" s="42">
        <f t="shared" si="1"/>
        <v>549265.69999999995</v>
      </c>
      <c r="G11" s="42">
        <f t="shared" si="1"/>
        <v>141290.29999999999</v>
      </c>
    </row>
    <row r="12" spans="1:9" x14ac:dyDescent="0.25">
      <c r="A12" s="23" t="s">
        <v>20</v>
      </c>
      <c r="B12" s="24" t="s">
        <v>52</v>
      </c>
      <c r="C12" s="47">
        <f>C13+C14</f>
        <v>44657</v>
      </c>
      <c r="D12" s="47">
        <f t="shared" ref="D12:G12" si="2">D13+D14</f>
        <v>42579</v>
      </c>
      <c r="E12" s="47">
        <f t="shared" si="2"/>
        <v>59579</v>
      </c>
      <c r="F12" s="47">
        <f t="shared" si="2"/>
        <v>59579</v>
      </c>
      <c r="G12" s="46">
        <f t="shared" si="2"/>
        <v>0</v>
      </c>
    </row>
    <row r="13" spans="1:9" x14ac:dyDescent="0.25">
      <c r="A13" s="25">
        <v>1</v>
      </c>
      <c r="B13" s="43" t="s">
        <v>217</v>
      </c>
      <c r="C13" s="44">
        <v>14657</v>
      </c>
      <c r="D13" s="32">
        <v>17079</v>
      </c>
      <c r="E13" s="32">
        <v>17079</v>
      </c>
      <c r="F13" s="58">
        <f>E13</f>
        <v>17079</v>
      </c>
      <c r="G13" s="44"/>
    </row>
    <row r="14" spans="1:9" x14ac:dyDescent="0.25">
      <c r="A14" s="25">
        <v>2</v>
      </c>
      <c r="B14" s="43" t="s">
        <v>218</v>
      </c>
      <c r="C14" s="44">
        <v>30000</v>
      </c>
      <c r="D14" s="32">
        <v>25500</v>
      </c>
      <c r="E14" s="32">
        <f>50000*0.85</f>
        <v>42500</v>
      </c>
      <c r="F14" s="58">
        <f>E14</f>
        <v>42500</v>
      </c>
      <c r="G14" s="44"/>
    </row>
    <row r="15" spans="1:9" x14ac:dyDescent="0.25">
      <c r="A15" s="25">
        <v>1</v>
      </c>
      <c r="B15" s="26" t="s">
        <v>53</v>
      </c>
      <c r="C15" s="25"/>
      <c r="D15" s="25"/>
      <c r="E15" s="25"/>
      <c r="F15" s="58">
        <f t="shared" ref="F15:F23" si="3">D15-C15</f>
        <v>0</v>
      </c>
      <c r="G15" s="44"/>
    </row>
    <row r="16" spans="1:9" x14ac:dyDescent="0.25">
      <c r="A16" s="25"/>
      <c r="B16" s="43" t="s">
        <v>54</v>
      </c>
      <c r="C16" s="25"/>
      <c r="D16" s="25"/>
      <c r="E16" s="25"/>
      <c r="F16" s="58">
        <f t="shared" si="3"/>
        <v>0</v>
      </c>
      <c r="G16" s="44"/>
    </row>
    <row r="17" spans="1:7" x14ac:dyDescent="0.25">
      <c r="A17" s="25" t="s">
        <v>29</v>
      </c>
      <c r="B17" s="43" t="s">
        <v>55</v>
      </c>
      <c r="C17" s="25"/>
      <c r="D17" s="25"/>
      <c r="E17" s="25"/>
      <c r="F17" s="58">
        <f t="shared" si="3"/>
        <v>0</v>
      </c>
      <c r="G17" s="44"/>
    </row>
    <row r="18" spans="1:7" x14ac:dyDescent="0.25">
      <c r="A18" s="25" t="s">
        <v>29</v>
      </c>
      <c r="B18" s="43" t="s">
        <v>56</v>
      </c>
      <c r="C18" s="25"/>
      <c r="D18" s="25"/>
      <c r="E18" s="25"/>
      <c r="F18" s="58">
        <f t="shared" si="3"/>
        <v>0</v>
      </c>
      <c r="G18" s="44"/>
    </row>
    <row r="19" spans="1:7" x14ac:dyDescent="0.25">
      <c r="A19" s="25"/>
      <c r="B19" s="43" t="s">
        <v>57</v>
      </c>
      <c r="C19" s="25"/>
      <c r="D19" s="25"/>
      <c r="E19" s="25"/>
      <c r="F19" s="58">
        <f t="shared" si="3"/>
        <v>0</v>
      </c>
      <c r="G19" s="44"/>
    </row>
    <row r="20" spans="1:7" x14ac:dyDescent="0.25">
      <c r="A20" s="25" t="s">
        <v>29</v>
      </c>
      <c r="B20" s="43" t="s">
        <v>58</v>
      </c>
      <c r="C20" s="25"/>
      <c r="D20" s="25"/>
      <c r="E20" s="25"/>
      <c r="F20" s="58">
        <f t="shared" si="3"/>
        <v>0</v>
      </c>
      <c r="G20" s="44"/>
    </row>
    <row r="21" spans="1:7" x14ac:dyDescent="0.25">
      <c r="A21" s="25" t="s">
        <v>29</v>
      </c>
      <c r="B21" s="43" t="s">
        <v>59</v>
      </c>
      <c r="C21" s="25"/>
      <c r="D21" s="25"/>
      <c r="E21" s="25"/>
      <c r="F21" s="58">
        <f t="shared" si="3"/>
        <v>0</v>
      </c>
      <c r="G21" s="44"/>
    </row>
    <row r="22" spans="1:7" ht="51" x14ac:dyDescent="0.25">
      <c r="A22" s="25">
        <v>2</v>
      </c>
      <c r="B22" s="26" t="s">
        <v>60</v>
      </c>
      <c r="C22" s="25"/>
      <c r="D22" s="25"/>
      <c r="E22" s="25"/>
      <c r="F22" s="58">
        <f t="shared" si="3"/>
        <v>0</v>
      </c>
      <c r="G22" s="44"/>
    </row>
    <row r="23" spans="1:7" x14ac:dyDescent="0.25">
      <c r="A23" s="25">
        <v>3</v>
      </c>
      <c r="B23" s="26" t="s">
        <v>61</v>
      </c>
      <c r="C23" s="25"/>
      <c r="D23" s="25"/>
      <c r="E23" s="25"/>
      <c r="F23" s="58">
        <f t="shared" si="3"/>
        <v>0</v>
      </c>
      <c r="G23" s="44"/>
    </row>
    <row r="24" spans="1:7" s="19" customFormat="1" x14ac:dyDescent="0.25">
      <c r="A24" s="23" t="s">
        <v>26</v>
      </c>
      <c r="B24" s="24" t="s">
        <v>62</v>
      </c>
      <c r="C24" s="33">
        <f>C25+C39+C53+C54+C58+C69+C92+C87+C97+C99</f>
        <v>647970</v>
      </c>
      <c r="D24" s="33">
        <f t="shared" ref="D24" si="4">D25+D39+D53+D54+D58+D69+D92+D87+D97+D99</f>
        <v>627722</v>
      </c>
      <c r="E24" s="46">
        <f>E25+E39+E53+E54+E58+E69+E92+E87+E97+E99+E102</f>
        <v>629349.5</v>
      </c>
      <c r="F24" s="46">
        <f>F25+F39+F53+F54+F58+F69+F92+F87+F97+F99+F102</f>
        <v>488059.2</v>
      </c>
      <c r="G24" s="46">
        <f>G25+G39+G53+G54+G58+G69+G92+G87+G97+G99</f>
        <v>141290.29999999999</v>
      </c>
    </row>
    <row r="25" spans="1:7" s="19" customFormat="1" x14ac:dyDescent="0.25">
      <c r="A25" s="23">
        <v>1</v>
      </c>
      <c r="B25" s="45" t="s">
        <v>145</v>
      </c>
      <c r="C25" s="46">
        <v>26113</v>
      </c>
      <c r="D25" s="46">
        <v>21862</v>
      </c>
      <c r="E25" s="46">
        <f>SUM(E26:E38)</f>
        <v>21862</v>
      </c>
      <c r="F25" s="46">
        <f t="shared" ref="F25:G25" si="5">SUM(F26:F38)</f>
        <v>20087</v>
      </c>
      <c r="G25" s="46">
        <f t="shared" si="5"/>
        <v>1775</v>
      </c>
    </row>
    <row r="26" spans="1:7" ht="25.5" x14ac:dyDescent="0.25">
      <c r="A26" s="25"/>
      <c r="B26" s="43" t="s">
        <v>146</v>
      </c>
      <c r="C26" s="44">
        <v>8468</v>
      </c>
      <c r="D26" s="44">
        <f>10439-420</f>
        <v>10019</v>
      </c>
      <c r="E26" s="44">
        <f>D26</f>
        <v>10019</v>
      </c>
      <c r="F26" s="44">
        <f>E26-G26</f>
        <v>8244</v>
      </c>
      <c r="G26" s="44">
        <v>1775</v>
      </c>
    </row>
    <row r="27" spans="1:7" x14ac:dyDescent="0.25">
      <c r="A27" s="25"/>
      <c r="B27" s="43" t="s">
        <v>147</v>
      </c>
      <c r="C27" s="44">
        <v>1450</v>
      </c>
      <c r="D27" s="44">
        <v>1450</v>
      </c>
      <c r="E27" s="44">
        <v>1450</v>
      </c>
      <c r="F27" s="44">
        <f>E27-G27</f>
        <v>1450</v>
      </c>
      <c r="G27" s="44"/>
    </row>
    <row r="28" spans="1:7" x14ac:dyDescent="0.25">
      <c r="A28" s="25"/>
      <c r="B28" s="43" t="s">
        <v>148</v>
      </c>
      <c r="C28" s="44">
        <v>7500</v>
      </c>
      <c r="D28" s="44"/>
      <c r="E28" s="44"/>
      <c r="F28" s="58">
        <f t="shared" ref="F28:F38" si="6">E28-G28</f>
        <v>0</v>
      </c>
      <c r="G28" s="44"/>
    </row>
    <row r="29" spans="1:7" x14ac:dyDescent="0.25">
      <c r="A29" s="25"/>
      <c r="B29" s="43" t="s">
        <v>149</v>
      </c>
      <c r="C29" s="44">
        <v>4866</v>
      </c>
      <c r="D29" s="44">
        <v>5173</v>
      </c>
      <c r="E29" s="44">
        <v>5173</v>
      </c>
      <c r="F29" s="58">
        <f t="shared" si="6"/>
        <v>5173</v>
      </c>
      <c r="G29" s="44"/>
    </row>
    <row r="30" spans="1:7" x14ac:dyDescent="0.25">
      <c r="A30" s="25"/>
      <c r="B30" s="43" t="s">
        <v>150</v>
      </c>
      <c r="C30" s="44"/>
      <c r="D30" s="44">
        <v>620</v>
      </c>
      <c r="E30" s="44">
        <v>620</v>
      </c>
      <c r="F30" s="58">
        <f t="shared" si="6"/>
        <v>620</v>
      </c>
      <c r="G30" s="44"/>
    </row>
    <row r="31" spans="1:7" x14ac:dyDescent="0.25">
      <c r="A31" s="25"/>
      <c r="B31" s="43" t="s">
        <v>151</v>
      </c>
      <c r="C31" s="44"/>
      <c r="D31" s="44">
        <v>650</v>
      </c>
      <c r="E31" s="44">
        <v>650</v>
      </c>
      <c r="F31" s="58">
        <f t="shared" si="6"/>
        <v>650</v>
      </c>
      <c r="G31" s="44"/>
    </row>
    <row r="32" spans="1:7" x14ac:dyDescent="0.25">
      <c r="A32" s="25"/>
      <c r="B32" s="43" t="s">
        <v>152</v>
      </c>
      <c r="C32" s="44">
        <v>700</v>
      </c>
      <c r="D32" s="44">
        <v>595</v>
      </c>
      <c r="E32" s="44">
        <v>595</v>
      </c>
      <c r="F32" s="58">
        <f t="shared" si="6"/>
        <v>595</v>
      </c>
      <c r="G32" s="44"/>
    </row>
    <row r="33" spans="1:7" x14ac:dyDescent="0.25">
      <c r="A33" s="25"/>
      <c r="B33" s="43" t="s">
        <v>153</v>
      </c>
      <c r="C33" s="44">
        <v>979</v>
      </c>
      <c r="D33" s="44"/>
      <c r="E33" s="44"/>
      <c r="F33" s="58">
        <f t="shared" si="6"/>
        <v>0</v>
      </c>
      <c r="G33" s="44"/>
    </row>
    <row r="34" spans="1:7" x14ac:dyDescent="0.25">
      <c r="A34" s="25"/>
      <c r="B34" s="43" t="s">
        <v>154</v>
      </c>
      <c r="C34" s="44">
        <v>350</v>
      </c>
      <c r="D34" s="44"/>
      <c r="E34" s="44"/>
      <c r="F34" s="58">
        <f t="shared" si="6"/>
        <v>0</v>
      </c>
      <c r="G34" s="44"/>
    </row>
    <row r="35" spans="1:7" x14ac:dyDescent="0.25">
      <c r="A35" s="25"/>
      <c r="B35" s="43" t="s">
        <v>155</v>
      </c>
      <c r="C35" s="44"/>
      <c r="D35" s="44">
        <v>207</v>
      </c>
      <c r="E35" s="44">
        <v>207</v>
      </c>
      <c r="F35" s="58">
        <f t="shared" si="6"/>
        <v>207</v>
      </c>
      <c r="G35" s="44"/>
    </row>
    <row r="36" spans="1:7" ht="25.5" x14ac:dyDescent="0.25">
      <c r="A36" s="25"/>
      <c r="B36" s="43" t="s">
        <v>156</v>
      </c>
      <c r="C36" s="44">
        <v>1800</v>
      </c>
      <c r="D36" s="44">
        <f>2348-170</f>
        <v>2178</v>
      </c>
      <c r="E36" s="44">
        <f>D36</f>
        <v>2178</v>
      </c>
      <c r="F36" s="58">
        <f>E36-G36</f>
        <v>2178</v>
      </c>
      <c r="G36" s="44"/>
    </row>
    <row r="37" spans="1:7" x14ac:dyDescent="0.25">
      <c r="A37" s="25"/>
      <c r="B37" s="43" t="s">
        <v>157</v>
      </c>
      <c r="C37" s="44"/>
      <c r="D37" s="44">
        <v>380</v>
      </c>
      <c r="E37" s="44">
        <v>380</v>
      </c>
      <c r="F37" s="58">
        <f t="shared" si="6"/>
        <v>380</v>
      </c>
      <c r="G37" s="44"/>
    </row>
    <row r="38" spans="1:7" s="73" customFormat="1" x14ac:dyDescent="0.25">
      <c r="A38" s="69"/>
      <c r="B38" s="70" t="s">
        <v>243</v>
      </c>
      <c r="C38" s="71"/>
      <c r="D38" s="71">
        <v>590</v>
      </c>
      <c r="E38" s="71">
        <v>590</v>
      </c>
      <c r="F38" s="72">
        <f t="shared" si="6"/>
        <v>590</v>
      </c>
      <c r="G38" s="71"/>
    </row>
    <row r="39" spans="1:7" s="19" customFormat="1" x14ac:dyDescent="0.25">
      <c r="A39" s="23">
        <v>2</v>
      </c>
      <c r="B39" s="45" t="s">
        <v>158</v>
      </c>
      <c r="C39" s="46">
        <v>370565</v>
      </c>
      <c r="D39" s="46">
        <v>376820</v>
      </c>
      <c r="E39" s="46">
        <v>376820</v>
      </c>
      <c r="F39" s="47">
        <f>E39-G39</f>
        <v>376195</v>
      </c>
      <c r="G39" s="46">
        <v>625</v>
      </c>
    </row>
    <row r="40" spans="1:7" ht="25.5" x14ac:dyDescent="0.25">
      <c r="A40" s="25"/>
      <c r="B40" s="43" t="s">
        <v>159</v>
      </c>
      <c r="C40" s="44">
        <v>13608</v>
      </c>
      <c r="D40" s="44">
        <v>16095</v>
      </c>
      <c r="E40" s="44">
        <v>16095</v>
      </c>
      <c r="F40" s="58">
        <f>E40</f>
        <v>16095</v>
      </c>
      <c r="G40" s="44"/>
    </row>
    <row r="41" spans="1:7" ht="25.5" x14ac:dyDescent="0.25">
      <c r="A41" s="25"/>
      <c r="B41" s="43" t="s">
        <v>160</v>
      </c>
      <c r="C41" s="44">
        <v>7609</v>
      </c>
      <c r="D41" s="44">
        <v>7856</v>
      </c>
      <c r="E41" s="44">
        <v>7856</v>
      </c>
      <c r="F41" s="58">
        <f t="shared" ref="F41:F50" si="7">E41</f>
        <v>7856</v>
      </c>
      <c r="G41" s="44"/>
    </row>
    <row r="42" spans="1:7" x14ac:dyDescent="0.25">
      <c r="A42" s="25"/>
      <c r="B42" s="43" t="s">
        <v>161</v>
      </c>
      <c r="C42" s="44"/>
      <c r="D42" s="44"/>
      <c r="E42" s="44"/>
      <c r="F42" s="58">
        <f t="shared" si="7"/>
        <v>0</v>
      </c>
      <c r="G42" s="44"/>
    </row>
    <row r="43" spans="1:7" x14ac:dyDescent="0.25">
      <c r="A43" s="25"/>
      <c r="B43" s="43" t="s">
        <v>162</v>
      </c>
      <c r="C43" s="44">
        <v>486</v>
      </c>
      <c r="D43" s="44">
        <v>478</v>
      </c>
      <c r="E43" s="44">
        <v>478</v>
      </c>
      <c r="F43" s="58">
        <f t="shared" si="7"/>
        <v>478</v>
      </c>
      <c r="G43" s="44"/>
    </row>
    <row r="44" spans="1:7" ht="25.5" x14ac:dyDescent="0.25">
      <c r="A44" s="25"/>
      <c r="B44" s="43" t="s">
        <v>163</v>
      </c>
      <c r="C44" s="44">
        <v>7220</v>
      </c>
      <c r="D44" s="44">
        <v>6357</v>
      </c>
      <c r="E44" s="44">
        <v>6357</v>
      </c>
      <c r="F44" s="58">
        <f t="shared" si="7"/>
        <v>6357</v>
      </c>
      <c r="G44" s="44"/>
    </row>
    <row r="45" spans="1:7" ht="25.5" x14ac:dyDescent="0.25">
      <c r="A45" s="25"/>
      <c r="B45" s="43" t="s">
        <v>164</v>
      </c>
      <c r="C45" s="44">
        <v>2026</v>
      </c>
      <c r="D45" s="44">
        <v>3430</v>
      </c>
      <c r="E45" s="44">
        <v>3430</v>
      </c>
      <c r="F45" s="58">
        <f t="shared" si="7"/>
        <v>3430</v>
      </c>
      <c r="G45" s="44"/>
    </row>
    <row r="46" spans="1:7" ht="25.5" x14ac:dyDescent="0.25">
      <c r="A46" s="25"/>
      <c r="B46" s="43" t="s">
        <v>165</v>
      </c>
      <c r="C46" s="44">
        <v>296</v>
      </c>
      <c r="D46" s="44">
        <v>179</v>
      </c>
      <c r="E46" s="44">
        <v>179</v>
      </c>
      <c r="F46" s="58">
        <f t="shared" si="7"/>
        <v>179</v>
      </c>
      <c r="G46" s="44"/>
    </row>
    <row r="47" spans="1:7" ht="25.5" x14ac:dyDescent="0.25">
      <c r="A47" s="25"/>
      <c r="B47" s="43" t="s">
        <v>166</v>
      </c>
      <c r="C47" s="44">
        <v>1800</v>
      </c>
      <c r="D47" s="44">
        <v>2500</v>
      </c>
      <c r="E47" s="44">
        <v>2500</v>
      </c>
      <c r="F47" s="58">
        <f t="shared" si="7"/>
        <v>2500</v>
      </c>
      <c r="G47" s="44"/>
    </row>
    <row r="48" spans="1:7" ht="25.5" x14ac:dyDescent="0.25">
      <c r="A48" s="25"/>
      <c r="B48" s="43" t="s">
        <v>167</v>
      </c>
      <c r="C48" s="44">
        <v>849</v>
      </c>
      <c r="D48" s="44">
        <v>1123</v>
      </c>
      <c r="E48" s="44">
        <v>1123</v>
      </c>
      <c r="F48" s="58">
        <f t="shared" si="7"/>
        <v>1123</v>
      </c>
      <c r="G48" s="44"/>
    </row>
    <row r="49" spans="1:7" ht="25.5" x14ac:dyDescent="0.25">
      <c r="A49" s="25"/>
      <c r="B49" s="43" t="s">
        <v>168</v>
      </c>
      <c r="C49" s="44"/>
      <c r="D49" s="44">
        <v>0</v>
      </c>
      <c r="E49" s="44">
        <v>0</v>
      </c>
      <c r="F49" s="58">
        <f t="shared" si="7"/>
        <v>0</v>
      </c>
      <c r="G49" s="44"/>
    </row>
    <row r="50" spans="1:7" ht="25.5" x14ac:dyDescent="0.25">
      <c r="A50" s="25"/>
      <c r="B50" s="43" t="s">
        <v>169</v>
      </c>
      <c r="C50" s="44"/>
      <c r="D50" s="44">
        <v>2291</v>
      </c>
      <c r="E50" s="44">
        <v>2291</v>
      </c>
      <c r="F50" s="58">
        <f t="shared" si="7"/>
        <v>2291</v>
      </c>
      <c r="G50" s="44"/>
    </row>
    <row r="51" spans="1:7" x14ac:dyDescent="0.25">
      <c r="A51" s="25"/>
      <c r="B51" s="43" t="s">
        <v>170</v>
      </c>
      <c r="C51" s="44">
        <v>625</v>
      </c>
      <c r="D51" s="44">
        <v>625</v>
      </c>
      <c r="E51" s="44">
        <v>625</v>
      </c>
      <c r="F51" s="58"/>
      <c r="G51" s="44">
        <v>625</v>
      </c>
    </row>
    <row r="52" spans="1:7" s="73" customFormat="1" x14ac:dyDescent="0.25">
      <c r="A52" s="69"/>
      <c r="B52" s="70" t="s">
        <v>243</v>
      </c>
      <c r="C52" s="71"/>
      <c r="D52" s="71">
        <v>4930</v>
      </c>
      <c r="E52" s="71">
        <v>4930</v>
      </c>
      <c r="F52" s="72">
        <v>4930</v>
      </c>
      <c r="G52" s="71"/>
    </row>
    <row r="53" spans="1:7" s="19" customFormat="1" x14ac:dyDescent="0.25">
      <c r="A53" s="23">
        <v>3</v>
      </c>
      <c r="B53" s="45" t="s">
        <v>171</v>
      </c>
      <c r="C53" s="46">
        <v>24954</v>
      </c>
      <c r="D53" s="46"/>
      <c r="E53" s="46"/>
      <c r="F53" s="47"/>
      <c r="G53" s="46"/>
    </row>
    <row r="54" spans="1:7" s="19" customFormat="1" ht="25.5" x14ac:dyDescent="0.25">
      <c r="A54" s="23">
        <v>4</v>
      </c>
      <c r="B54" s="45" t="s">
        <v>172</v>
      </c>
      <c r="C54" s="46">
        <v>5289</v>
      </c>
      <c r="D54" s="46">
        <v>6782</v>
      </c>
      <c r="E54" s="46">
        <v>6782</v>
      </c>
      <c r="F54" s="47">
        <f>E54-G54</f>
        <v>6142</v>
      </c>
      <c r="G54" s="46">
        <f>G55</f>
        <v>640</v>
      </c>
    </row>
    <row r="55" spans="1:7" ht="25.5" x14ac:dyDescent="0.25">
      <c r="A55" s="25"/>
      <c r="B55" s="43" t="s">
        <v>173</v>
      </c>
      <c r="C55" s="44"/>
      <c r="D55" s="44">
        <v>640</v>
      </c>
      <c r="E55" s="44">
        <v>640</v>
      </c>
      <c r="F55" s="58"/>
      <c r="G55" s="44">
        <f t="shared" ref="G55:G56" si="8">E55-C55</f>
        <v>640</v>
      </c>
    </row>
    <row r="56" spans="1:7" ht="25.5" x14ac:dyDescent="0.25">
      <c r="A56" s="25"/>
      <c r="B56" s="43" t="s">
        <v>165</v>
      </c>
      <c r="C56" s="44"/>
      <c r="D56" s="44"/>
      <c r="E56" s="44"/>
      <c r="F56" s="58">
        <f t="shared" ref="F56" si="9">D56-C56</f>
        <v>0</v>
      </c>
      <c r="G56" s="44">
        <f t="shared" si="8"/>
        <v>0</v>
      </c>
    </row>
    <row r="57" spans="1:7" x14ac:dyDescent="0.25">
      <c r="A57" s="25"/>
      <c r="B57" s="70" t="s">
        <v>243</v>
      </c>
      <c r="C57" s="44"/>
      <c r="D57" s="71">
        <v>230</v>
      </c>
      <c r="E57" s="71">
        <v>230</v>
      </c>
      <c r="F57" s="72">
        <v>230</v>
      </c>
      <c r="G57" s="44"/>
    </row>
    <row r="58" spans="1:7" s="19" customFormat="1" x14ac:dyDescent="0.25">
      <c r="A58" s="23">
        <v>5</v>
      </c>
      <c r="B58" s="45" t="s">
        <v>174</v>
      </c>
      <c r="C58" s="46">
        <v>29021</v>
      </c>
      <c r="D58" s="46">
        <v>28428</v>
      </c>
      <c r="E58" s="46">
        <v>28428</v>
      </c>
      <c r="F58" s="47">
        <f>E58-G58</f>
        <v>21724</v>
      </c>
      <c r="G58" s="46">
        <f>SUM(G59:G67)</f>
        <v>6704</v>
      </c>
    </row>
    <row r="59" spans="1:7" x14ac:dyDescent="0.25">
      <c r="A59" s="25"/>
      <c r="B59" s="43" t="s">
        <v>175</v>
      </c>
      <c r="C59" s="44">
        <v>4860</v>
      </c>
      <c r="D59" s="44">
        <v>5199</v>
      </c>
      <c r="E59" s="44">
        <v>5199</v>
      </c>
      <c r="F59" s="55"/>
      <c r="G59" s="44">
        <f>E59</f>
        <v>5199</v>
      </c>
    </row>
    <row r="60" spans="1:7" x14ac:dyDescent="0.25">
      <c r="A60" s="25"/>
      <c r="B60" s="43" t="s">
        <v>176</v>
      </c>
      <c r="C60" s="44">
        <v>162</v>
      </c>
      <c r="D60" s="44">
        <v>407</v>
      </c>
      <c r="E60" s="44">
        <v>407</v>
      </c>
      <c r="F60" s="58">
        <f t="shared" ref="F60:F61" si="10">E60</f>
        <v>407</v>
      </c>
      <c r="G60" s="44"/>
    </row>
    <row r="61" spans="1:7" x14ac:dyDescent="0.25">
      <c r="A61" s="25"/>
      <c r="B61" s="43" t="s">
        <v>177</v>
      </c>
      <c r="C61" s="44"/>
      <c r="D61" s="44"/>
      <c r="E61" s="44"/>
      <c r="F61" s="58">
        <f t="shared" si="10"/>
        <v>0</v>
      </c>
      <c r="G61" s="44"/>
    </row>
    <row r="62" spans="1:7" x14ac:dyDescent="0.25">
      <c r="A62" s="25"/>
      <c r="B62" s="43" t="s">
        <v>178</v>
      </c>
      <c r="C62" s="44">
        <v>656</v>
      </c>
      <c r="D62" s="44">
        <v>593</v>
      </c>
      <c r="E62" s="44">
        <v>593</v>
      </c>
      <c r="F62" s="55"/>
      <c r="G62" s="44">
        <f>E62</f>
        <v>593</v>
      </c>
    </row>
    <row r="63" spans="1:7" x14ac:dyDescent="0.25">
      <c r="A63" s="25"/>
      <c r="B63" s="43" t="s">
        <v>179</v>
      </c>
      <c r="C63" s="44">
        <v>11315</v>
      </c>
      <c r="D63" s="44">
        <v>11834</v>
      </c>
      <c r="E63" s="44">
        <v>11834</v>
      </c>
      <c r="F63" s="58">
        <f t="shared" ref="F63:F65" si="11">E63</f>
        <v>11834</v>
      </c>
      <c r="G63" s="44"/>
    </row>
    <row r="64" spans="1:7" x14ac:dyDescent="0.25">
      <c r="A64" s="25"/>
      <c r="B64" s="43" t="s">
        <v>180</v>
      </c>
      <c r="C64" s="44">
        <v>2545</v>
      </c>
      <c r="D64" s="44"/>
      <c r="E64" s="44"/>
      <c r="F64" s="58">
        <f t="shared" si="11"/>
        <v>0</v>
      </c>
      <c r="G64" s="44"/>
    </row>
    <row r="65" spans="1:9" x14ac:dyDescent="0.25">
      <c r="A65" s="25"/>
      <c r="B65" s="43" t="s">
        <v>181</v>
      </c>
      <c r="C65" s="44">
        <v>4151</v>
      </c>
      <c r="D65" s="44">
        <v>4515</v>
      </c>
      <c r="E65" s="44">
        <v>4515</v>
      </c>
      <c r="F65" s="58">
        <f t="shared" si="11"/>
        <v>4515</v>
      </c>
      <c r="G65" s="44"/>
    </row>
    <row r="66" spans="1:9" x14ac:dyDescent="0.25">
      <c r="A66" s="25"/>
      <c r="B66" s="43" t="s">
        <v>182</v>
      </c>
      <c r="C66" s="44">
        <v>421</v>
      </c>
      <c r="D66" s="44">
        <v>450</v>
      </c>
      <c r="E66" s="44">
        <v>450</v>
      </c>
      <c r="F66" s="55"/>
      <c r="G66" s="44">
        <f>E66</f>
        <v>450</v>
      </c>
    </row>
    <row r="67" spans="1:9" x14ac:dyDescent="0.25">
      <c r="A67" s="25"/>
      <c r="B67" s="57" t="s">
        <v>236</v>
      </c>
      <c r="C67" s="44"/>
      <c r="D67" s="44"/>
      <c r="E67" s="44"/>
      <c r="F67" s="60">
        <f>F58-F59-F60-F61-F62-F63-F64-F65-F66-F68</f>
        <v>4468</v>
      </c>
      <c r="G67" s="44">
        <v>462</v>
      </c>
    </row>
    <row r="68" spans="1:9" s="73" customFormat="1" x14ac:dyDescent="0.25">
      <c r="A68" s="69"/>
      <c r="B68" s="79" t="s">
        <v>243</v>
      </c>
      <c r="C68" s="75"/>
      <c r="D68" s="75">
        <v>500</v>
      </c>
      <c r="E68" s="75">
        <v>500</v>
      </c>
      <c r="F68" s="80">
        <v>500</v>
      </c>
      <c r="G68" s="75"/>
    </row>
    <row r="69" spans="1:9" s="19" customFormat="1" x14ac:dyDescent="0.25">
      <c r="A69" s="23">
        <v>6</v>
      </c>
      <c r="B69" s="45" t="s">
        <v>183</v>
      </c>
      <c r="C69" s="46">
        <v>167098</v>
      </c>
      <c r="D69" s="46">
        <v>168136</v>
      </c>
      <c r="E69" s="46">
        <v>168136</v>
      </c>
      <c r="F69" s="47">
        <f>F70+F72+F76+F81+F83+F84+F85+F86</f>
        <v>42168.7</v>
      </c>
      <c r="G69" s="46">
        <f>G70+G72+G76+G81+G83+G84+G85+G86</f>
        <v>125967.3</v>
      </c>
    </row>
    <row r="70" spans="1:9" s="19" customFormat="1" x14ac:dyDescent="0.25">
      <c r="A70" s="23" t="s">
        <v>184</v>
      </c>
      <c r="B70" s="45" t="s">
        <v>241</v>
      </c>
      <c r="C70" s="46">
        <v>9184</v>
      </c>
      <c r="D70" s="46">
        <v>8548</v>
      </c>
      <c r="E70" s="46">
        <v>8548</v>
      </c>
      <c r="F70" s="47">
        <f>E70+800</f>
        <v>9348</v>
      </c>
      <c r="G70" s="46"/>
      <c r="I70" s="54"/>
    </row>
    <row r="71" spans="1:9" s="77" customFormat="1" x14ac:dyDescent="0.25">
      <c r="A71" s="74"/>
      <c r="B71" s="70" t="s">
        <v>244</v>
      </c>
      <c r="C71" s="75"/>
      <c r="D71" s="75">
        <v>180</v>
      </c>
      <c r="E71" s="75">
        <v>180</v>
      </c>
      <c r="F71" s="72">
        <v>180</v>
      </c>
      <c r="G71" s="76"/>
      <c r="I71" s="78"/>
    </row>
    <row r="72" spans="1:9" s="19" customFormat="1" x14ac:dyDescent="0.25">
      <c r="A72" s="23" t="s">
        <v>186</v>
      </c>
      <c r="B72" s="45" t="s">
        <v>187</v>
      </c>
      <c r="C72" s="46">
        <v>31056</v>
      </c>
      <c r="D72" s="46">
        <v>28976</v>
      </c>
      <c r="E72" s="46">
        <v>28976</v>
      </c>
      <c r="F72" s="47">
        <f>E72-800-1000</f>
        <v>27176</v>
      </c>
      <c r="G72" s="46"/>
      <c r="I72" s="54">
        <f>F70+F72+F76</f>
        <v>41296.699999999997</v>
      </c>
    </row>
    <row r="73" spans="1:9" x14ac:dyDescent="0.25">
      <c r="A73" s="25"/>
      <c r="B73" s="43" t="s">
        <v>188</v>
      </c>
      <c r="C73" s="44">
        <v>250</v>
      </c>
      <c r="D73" s="44">
        <v>267</v>
      </c>
      <c r="E73" s="44">
        <v>267</v>
      </c>
      <c r="F73" s="58">
        <f>E73</f>
        <v>267</v>
      </c>
      <c r="G73" s="44"/>
    </row>
    <row r="74" spans="1:9" ht="25.5" x14ac:dyDescent="0.25">
      <c r="A74" s="25"/>
      <c r="B74" s="43" t="s">
        <v>189</v>
      </c>
      <c r="C74" s="44">
        <v>26</v>
      </c>
      <c r="D74" s="44">
        <v>26</v>
      </c>
      <c r="E74" s="44">
        <v>26</v>
      </c>
      <c r="F74" s="58">
        <f>E74</f>
        <v>26</v>
      </c>
      <c r="G74" s="44"/>
    </row>
    <row r="75" spans="1:9" s="73" customFormat="1" x14ac:dyDescent="0.25">
      <c r="A75" s="69"/>
      <c r="B75" s="70" t="s">
        <v>244</v>
      </c>
      <c r="C75" s="75"/>
      <c r="D75" s="75">
        <v>1607</v>
      </c>
      <c r="E75" s="75">
        <v>1607</v>
      </c>
      <c r="F75" s="72">
        <v>1607</v>
      </c>
      <c r="G75" s="75"/>
    </row>
    <row r="76" spans="1:9" s="19" customFormat="1" x14ac:dyDescent="0.25">
      <c r="A76" s="23" t="s">
        <v>190</v>
      </c>
      <c r="B76" s="45" t="s">
        <v>191</v>
      </c>
      <c r="C76" s="46">
        <v>5360</v>
      </c>
      <c r="D76" s="46">
        <v>5067</v>
      </c>
      <c r="E76" s="46">
        <v>5067</v>
      </c>
      <c r="F76" s="47">
        <f>E76-G76</f>
        <v>4772.7</v>
      </c>
      <c r="G76" s="46">
        <f>SUM(G77:G79)</f>
        <v>294.3</v>
      </c>
    </row>
    <row r="77" spans="1:9" ht="25.5" x14ac:dyDescent="0.25">
      <c r="A77" s="25"/>
      <c r="B77" s="43" t="s">
        <v>192</v>
      </c>
      <c r="C77" s="44">
        <v>50</v>
      </c>
      <c r="D77" s="44">
        <v>50</v>
      </c>
      <c r="E77" s="44">
        <v>50</v>
      </c>
      <c r="F77" s="58">
        <f>E77</f>
        <v>50</v>
      </c>
      <c r="G77" s="44">
        <f t="shared" ref="G77" si="12">E77-C77</f>
        <v>0</v>
      </c>
    </row>
    <row r="78" spans="1:9" x14ac:dyDescent="0.25">
      <c r="A78" s="25"/>
      <c r="B78" s="43" t="s">
        <v>193</v>
      </c>
      <c r="C78" s="44">
        <v>200</v>
      </c>
      <c r="D78" s="44">
        <v>400</v>
      </c>
      <c r="E78" s="44">
        <v>400</v>
      </c>
      <c r="F78" s="58">
        <f>E78-G78</f>
        <v>105.69999999999999</v>
      </c>
      <c r="G78" s="44">
        <v>294.3</v>
      </c>
    </row>
    <row r="79" spans="1:9" ht="38.25" x14ac:dyDescent="0.25">
      <c r="A79" s="25"/>
      <c r="B79" s="43" t="s">
        <v>194</v>
      </c>
      <c r="C79" s="44">
        <v>162</v>
      </c>
      <c r="D79" s="44">
        <v>162</v>
      </c>
      <c r="E79" s="44">
        <v>162</v>
      </c>
      <c r="F79" s="58">
        <f>E79</f>
        <v>162</v>
      </c>
      <c r="G79" s="44">
        <f t="shared" ref="G79" si="13">E79-C79</f>
        <v>0</v>
      </c>
    </row>
    <row r="80" spans="1:9" s="73" customFormat="1" x14ac:dyDescent="0.25">
      <c r="A80" s="69"/>
      <c r="B80" s="70" t="s">
        <v>244</v>
      </c>
      <c r="C80" s="75"/>
      <c r="D80" s="75">
        <v>80</v>
      </c>
      <c r="E80" s="75">
        <v>80</v>
      </c>
      <c r="F80" s="72">
        <v>80</v>
      </c>
      <c r="G80" s="75"/>
    </row>
    <row r="81" spans="1:10" s="19" customFormat="1" x14ac:dyDescent="0.25">
      <c r="A81" s="23" t="s">
        <v>195</v>
      </c>
      <c r="B81" s="45" t="s">
        <v>196</v>
      </c>
      <c r="C81" s="46">
        <v>119810</v>
      </c>
      <c r="D81" s="46">
        <v>122126</v>
      </c>
      <c r="E81" s="46">
        <v>122126</v>
      </c>
      <c r="F81" s="47"/>
      <c r="G81" s="46">
        <f>E81+1000</f>
        <v>123126</v>
      </c>
    </row>
    <row r="82" spans="1:10" s="19" customFormat="1" x14ac:dyDescent="0.25">
      <c r="A82" s="23"/>
      <c r="B82" s="70" t="s">
        <v>244</v>
      </c>
      <c r="C82" s="46"/>
      <c r="D82" s="71">
        <v>630</v>
      </c>
      <c r="E82" s="71">
        <v>630</v>
      </c>
      <c r="G82" s="72">
        <v>630</v>
      </c>
    </row>
    <row r="83" spans="1:10" s="19" customFormat="1" ht="25.5" x14ac:dyDescent="0.25">
      <c r="A83" s="23" t="s">
        <v>197</v>
      </c>
      <c r="B83" s="45" t="s">
        <v>198</v>
      </c>
      <c r="C83" s="46">
        <v>888</v>
      </c>
      <c r="D83" s="46">
        <v>872</v>
      </c>
      <c r="E83" s="46">
        <v>872</v>
      </c>
      <c r="F83" s="47">
        <v>872</v>
      </c>
      <c r="G83" s="46"/>
    </row>
    <row r="84" spans="1:10" s="19" customFormat="1" x14ac:dyDescent="0.25">
      <c r="A84" s="23" t="s">
        <v>199</v>
      </c>
      <c r="B84" s="45" t="s">
        <v>200</v>
      </c>
      <c r="C84" s="46"/>
      <c r="D84" s="46"/>
      <c r="E84" s="46"/>
      <c r="F84" s="47"/>
      <c r="G84" s="46"/>
    </row>
    <row r="85" spans="1:10" s="19" customFormat="1" ht="25.5" x14ac:dyDescent="0.25">
      <c r="A85" s="23" t="s">
        <v>201</v>
      </c>
      <c r="B85" s="45" t="s">
        <v>202</v>
      </c>
      <c r="C85" s="46">
        <v>800</v>
      </c>
      <c r="D85" s="46">
        <v>0</v>
      </c>
      <c r="E85" s="46">
        <v>0</v>
      </c>
      <c r="F85" s="47"/>
      <c r="G85" s="46">
        <v>0</v>
      </c>
    </row>
    <row r="86" spans="1:10" s="19" customFormat="1" x14ac:dyDescent="0.25">
      <c r="A86" s="23" t="s">
        <v>203</v>
      </c>
      <c r="B86" s="45" t="s">
        <v>204</v>
      </c>
      <c r="C86" s="46"/>
      <c r="D86" s="46">
        <v>2547</v>
      </c>
      <c r="E86" s="46">
        <v>2547</v>
      </c>
      <c r="F86" s="47"/>
      <c r="G86" s="46">
        <v>2547</v>
      </c>
    </row>
    <row r="87" spans="1:10" s="19" customFormat="1" x14ac:dyDescent="0.25">
      <c r="A87" s="23">
        <v>7</v>
      </c>
      <c r="B87" s="45" t="s">
        <v>205</v>
      </c>
      <c r="C87" s="46">
        <v>2449</v>
      </c>
      <c r="D87" s="46">
        <v>2246</v>
      </c>
      <c r="E87" s="46">
        <v>2246</v>
      </c>
      <c r="F87" s="47">
        <f>E87</f>
        <v>2246</v>
      </c>
      <c r="G87" s="46"/>
    </row>
    <row r="88" spans="1:10" x14ac:dyDescent="0.25">
      <c r="A88" s="25"/>
      <c r="B88" s="43" t="s">
        <v>206</v>
      </c>
      <c r="C88" s="44">
        <v>120</v>
      </c>
      <c r="D88" s="44">
        <v>45</v>
      </c>
      <c r="E88" s="44">
        <v>45</v>
      </c>
      <c r="F88" s="58">
        <f t="shared" ref="F88:F90" si="14">E88</f>
        <v>45</v>
      </c>
      <c r="G88" s="44"/>
    </row>
    <row r="89" spans="1:10" x14ac:dyDescent="0.25">
      <c r="A89" s="25"/>
      <c r="B89" s="43" t="s">
        <v>207</v>
      </c>
      <c r="C89" s="44">
        <v>860</v>
      </c>
      <c r="D89" s="44">
        <v>820</v>
      </c>
      <c r="E89" s="44">
        <v>820</v>
      </c>
      <c r="F89" s="58">
        <f t="shared" si="14"/>
        <v>820</v>
      </c>
      <c r="G89" s="44"/>
    </row>
    <row r="90" spans="1:10" x14ac:dyDescent="0.25">
      <c r="A90" s="25"/>
      <c r="B90" s="43" t="s">
        <v>208</v>
      </c>
      <c r="C90" s="44">
        <v>110</v>
      </c>
      <c r="D90" s="44">
        <v>14</v>
      </c>
      <c r="E90" s="44">
        <v>14</v>
      </c>
      <c r="F90" s="58">
        <f t="shared" si="14"/>
        <v>14</v>
      </c>
      <c r="G90" s="44"/>
    </row>
    <row r="91" spans="1:10" x14ac:dyDescent="0.25">
      <c r="A91" s="25"/>
      <c r="B91" s="70" t="s">
        <v>244</v>
      </c>
      <c r="C91" s="46"/>
      <c r="D91" s="71">
        <v>60</v>
      </c>
      <c r="E91" s="71">
        <v>60</v>
      </c>
      <c r="F91" s="72">
        <v>60</v>
      </c>
      <c r="G91" s="44"/>
    </row>
    <row r="92" spans="1:10" s="19" customFormat="1" x14ac:dyDescent="0.25">
      <c r="A92" s="23">
        <v>8</v>
      </c>
      <c r="B92" s="45" t="s">
        <v>209</v>
      </c>
      <c r="C92" s="46">
        <v>8717</v>
      </c>
      <c r="D92" s="46">
        <v>9269</v>
      </c>
      <c r="E92" s="46">
        <v>9269</v>
      </c>
      <c r="F92" s="47">
        <f>E92-G92</f>
        <v>6312</v>
      </c>
      <c r="G92" s="46">
        <f>G94</f>
        <v>2957</v>
      </c>
    </row>
    <row r="93" spans="1:10" x14ac:dyDescent="0.25">
      <c r="A93" s="25"/>
      <c r="B93" s="43" t="s">
        <v>210</v>
      </c>
      <c r="C93" s="44"/>
      <c r="D93" s="44"/>
      <c r="E93" s="44"/>
      <c r="F93" s="58"/>
      <c r="G93" s="44"/>
    </row>
    <row r="94" spans="1:10" x14ac:dyDescent="0.25">
      <c r="A94" s="25"/>
      <c r="B94" s="43" t="s">
        <v>211</v>
      </c>
      <c r="C94" s="44">
        <v>5777</v>
      </c>
      <c r="D94" s="44">
        <v>5759</v>
      </c>
      <c r="E94" s="44">
        <v>5759</v>
      </c>
      <c r="F94" s="58">
        <f>E94-G94</f>
        <v>2802</v>
      </c>
      <c r="G94" s="44">
        <v>2957</v>
      </c>
      <c r="I94" s="68">
        <v>5240</v>
      </c>
      <c r="J94" s="55">
        <f>I94-2680</f>
        <v>2560</v>
      </c>
    </row>
    <row r="95" spans="1:10" ht="25.5" x14ac:dyDescent="0.25">
      <c r="A95" s="25"/>
      <c r="B95" s="43" t="s">
        <v>212</v>
      </c>
      <c r="C95" s="44">
        <v>220</v>
      </c>
      <c r="D95" s="44">
        <v>350</v>
      </c>
      <c r="E95" s="44">
        <v>350</v>
      </c>
      <c r="F95" s="58">
        <v>350</v>
      </c>
      <c r="G95" s="44"/>
    </row>
    <row r="96" spans="1:10" x14ac:dyDescent="0.25">
      <c r="A96" s="25"/>
      <c r="B96" s="43" t="s">
        <v>242</v>
      </c>
      <c r="C96" s="44"/>
      <c r="D96" s="44"/>
      <c r="E96" s="44"/>
      <c r="F96" s="58">
        <v>3000</v>
      </c>
      <c r="G96" s="44"/>
    </row>
    <row r="97" spans="1:7" s="19" customFormat="1" x14ac:dyDescent="0.25">
      <c r="A97" s="23">
        <v>9</v>
      </c>
      <c r="B97" s="45" t="s">
        <v>213</v>
      </c>
      <c r="C97" s="46">
        <v>1059</v>
      </c>
      <c r="D97" s="46">
        <v>1035</v>
      </c>
      <c r="E97" s="46">
        <v>1035</v>
      </c>
      <c r="F97" s="47">
        <f>E97</f>
        <v>1035</v>
      </c>
      <c r="G97" s="46"/>
    </row>
    <row r="98" spans="1:7" s="19" customFormat="1" x14ac:dyDescent="0.25">
      <c r="A98" s="23"/>
      <c r="B98" s="70" t="s">
        <v>244</v>
      </c>
      <c r="C98" s="46"/>
      <c r="D98" s="71">
        <v>103</v>
      </c>
      <c r="E98" s="71">
        <v>103</v>
      </c>
      <c r="F98" s="72">
        <v>103</v>
      </c>
      <c r="G98" s="46"/>
    </row>
    <row r="99" spans="1:7" s="19" customFormat="1" ht="25.5" x14ac:dyDescent="0.25">
      <c r="A99" s="23">
        <v>10</v>
      </c>
      <c r="B99" s="45" t="s">
        <v>214</v>
      </c>
      <c r="C99" s="46">
        <v>12705</v>
      </c>
      <c r="D99" s="46">
        <v>13144</v>
      </c>
      <c r="E99" s="46">
        <v>13144</v>
      </c>
      <c r="F99" s="47">
        <f>F100</f>
        <v>10522</v>
      </c>
      <c r="G99" s="46">
        <f>G101</f>
        <v>2622</v>
      </c>
    </row>
    <row r="100" spans="1:7" x14ac:dyDescent="0.25">
      <c r="A100" s="25"/>
      <c r="B100" s="43" t="s">
        <v>215</v>
      </c>
      <c r="C100" s="44">
        <v>10116</v>
      </c>
      <c r="D100" s="44">
        <v>10522</v>
      </c>
      <c r="E100" s="44">
        <v>10522</v>
      </c>
      <c r="F100" s="58">
        <f>E100</f>
        <v>10522</v>
      </c>
      <c r="G100" s="44"/>
    </row>
    <row r="101" spans="1:7" x14ac:dyDescent="0.25">
      <c r="A101" s="25"/>
      <c r="B101" s="43" t="s">
        <v>216</v>
      </c>
      <c r="C101" s="44">
        <v>2589</v>
      </c>
      <c r="D101" s="44">
        <v>2622</v>
      </c>
      <c r="E101" s="44">
        <v>2622</v>
      </c>
      <c r="F101" s="58"/>
      <c r="G101" s="44">
        <v>2622</v>
      </c>
    </row>
    <row r="102" spans="1:7" x14ac:dyDescent="0.25">
      <c r="A102" s="23">
        <v>11</v>
      </c>
      <c r="B102" s="24" t="s">
        <v>246</v>
      </c>
      <c r="C102" s="44"/>
      <c r="D102" s="44"/>
      <c r="E102" s="81">
        <f>3255/2</f>
        <v>1627.5</v>
      </c>
      <c r="F102" s="46">
        <f>3255/2</f>
        <v>1627.5</v>
      </c>
      <c r="G102" s="32"/>
    </row>
    <row r="103" spans="1:7" ht="25.5" x14ac:dyDescent="0.25">
      <c r="A103" s="23" t="s">
        <v>36</v>
      </c>
      <c r="B103" s="24" t="s">
        <v>63</v>
      </c>
      <c r="C103" s="25"/>
      <c r="D103" s="25"/>
      <c r="E103" s="25"/>
      <c r="F103" s="58">
        <f t="shared" ref="F103:F105" si="15">D103-C103</f>
        <v>0</v>
      </c>
      <c r="G103" s="44">
        <f>E103-C103</f>
        <v>0</v>
      </c>
    </row>
    <row r="104" spans="1:7" x14ac:dyDescent="0.25">
      <c r="A104" s="23" t="s">
        <v>64</v>
      </c>
      <c r="B104" s="24" t="s">
        <v>65</v>
      </c>
      <c r="C104" s="25"/>
      <c r="D104" s="25"/>
      <c r="E104" s="25"/>
      <c r="F104" s="58">
        <f t="shared" si="15"/>
        <v>0</v>
      </c>
      <c r="G104" s="44">
        <f>E104-C104</f>
        <v>0</v>
      </c>
    </row>
    <row r="105" spans="1:7" x14ac:dyDescent="0.25">
      <c r="A105" s="23" t="s">
        <v>66</v>
      </c>
      <c r="B105" s="24" t="s">
        <v>67</v>
      </c>
      <c r="C105" s="25"/>
      <c r="D105" s="25"/>
      <c r="E105" s="25"/>
      <c r="F105" s="58">
        <f t="shared" si="15"/>
        <v>0</v>
      </c>
      <c r="G105" s="44">
        <f>E105-C105</f>
        <v>0</v>
      </c>
    </row>
    <row r="106" spans="1:7" ht="25.5" x14ac:dyDescent="0.25">
      <c r="A106" s="23" t="s">
        <v>68</v>
      </c>
      <c r="B106" s="24" t="s">
        <v>245</v>
      </c>
      <c r="C106" s="25"/>
      <c r="D106" s="72"/>
      <c r="E106" s="72">
        <f>3255/2</f>
        <v>1627.5</v>
      </c>
      <c r="F106" s="72">
        <f>3255/2</f>
        <v>1627.5</v>
      </c>
      <c r="G106" s="72"/>
    </row>
    <row r="107" spans="1:7" x14ac:dyDescent="0.25">
      <c r="A107" s="23" t="s">
        <v>10</v>
      </c>
      <c r="B107" s="24" t="s">
        <v>70</v>
      </c>
      <c r="C107" s="47">
        <f>C108+C111</f>
        <v>84516</v>
      </c>
      <c r="D107" s="47">
        <f>D108+D111</f>
        <v>90688</v>
      </c>
      <c r="E107" s="47">
        <f>E108+E111</f>
        <v>90688</v>
      </c>
      <c r="F107" s="47">
        <f>F108</f>
        <v>90688</v>
      </c>
      <c r="G107" s="46"/>
    </row>
    <row r="108" spans="1:7" x14ac:dyDescent="0.25">
      <c r="A108" s="23" t="s">
        <v>20</v>
      </c>
      <c r="B108" s="24" t="s">
        <v>71</v>
      </c>
      <c r="C108" s="46">
        <v>84516</v>
      </c>
      <c r="D108" s="46">
        <f>SUM(D109:D110)</f>
        <v>90688</v>
      </c>
      <c r="E108" s="46">
        <f t="shared" ref="E108:F108" si="16">SUM(E109:E110)</f>
        <v>90688</v>
      </c>
      <c r="F108" s="46">
        <f t="shared" si="16"/>
        <v>90688</v>
      </c>
      <c r="G108" s="46"/>
    </row>
    <row r="109" spans="1:7" x14ac:dyDescent="0.25">
      <c r="A109" s="25">
        <v>1</v>
      </c>
      <c r="B109" s="43" t="s">
        <v>219</v>
      </c>
      <c r="C109" s="44">
        <v>58016</v>
      </c>
      <c r="D109" s="44">
        <v>44088</v>
      </c>
      <c r="E109" s="44">
        <v>44088</v>
      </c>
      <c r="F109" s="44">
        <v>44088</v>
      </c>
      <c r="G109" s="44"/>
    </row>
    <row r="110" spans="1:7" x14ac:dyDescent="0.25">
      <c r="A110" s="25">
        <v>2</v>
      </c>
      <c r="B110" s="43" t="s">
        <v>220</v>
      </c>
      <c r="C110" s="44">
        <v>26500</v>
      </c>
      <c r="D110" s="44">
        <v>46600</v>
      </c>
      <c r="E110" s="44">
        <v>46600</v>
      </c>
      <c r="F110" s="58">
        <f>E110</f>
        <v>46600</v>
      </c>
      <c r="G110" s="44"/>
    </row>
    <row r="111" spans="1:7" x14ac:dyDescent="0.25">
      <c r="A111" s="23" t="s">
        <v>26</v>
      </c>
      <c r="B111" s="24" t="s">
        <v>72</v>
      </c>
      <c r="C111" s="25"/>
      <c r="D111" s="25"/>
      <c r="E111" s="25"/>
      <c r="F111" s="58"/>
      <c r="G111" s="44">
        <f>E111-C111</f>
        <v>0</v>
      </c>
    </row>
    <row r="112" spans="1:7" x14ac:dyDescent="0.25">
      <c r="A112" s="25"/>
      <c r="B112" s="26" t="s">
        <v>73</v>
      </c>
      <c r="C112" s="25"/>
      <c r="D112" s="25"/>
      <c r="E112" s="25"/>
      <c r="F112" s="58"/>
      <c r="G112" s="40">
        <f>E112-C112</f>
        <v>0</v>
      </c>
    </row>
    <row r="113" spans="1:9" x14ac:dyDescent="0.25">
      <c r="A113" s="29" t="s">
        <v>14</v>
      </c>
      <c r="B113" s="30" t="s">
        <v>74</v>
      </c>
      <c r="C113" s="31"/>
      <c r="D113" s="31"/>
      <c r="E113" s="31"/>
      <c r="F113" s="61"/>
      <c r="G113" s="41">
        <f>E113-C113</f>
        <v>0</v>
      </c>
    </row>
    <row r="114" spans="1:9" x14ac:dyDescent="0.25">
      <c r="A114" s="16" t="s">
        <v>75</v>
      </c>
    </row>
    <row r="115" spans="1:9" x14ac:dyDescent="0.25">
      <c r="A115" s="17" t="s">
        <v>76</v>
      </c>
    </row>
    <row r="116" spans="1:9" ht="16.5" x14ac:dyDescent="0.25">
      <c r="A116" s="28" t="s">
        <v>115</v>
      </c>
      <c r="G116" s="14" t="s">
        <v>238</v>
      </c>
    </row>
    <row r="117" spans="1:9" x14ac:dyDescent="0.25">
      <c r="A117" s="27"/>
    </row>
    <row r="118" spans="1:9" ht="16.5" x14ac:dyDescent="0.25">
      <c r="A118" s="242" t="s">
        <v>230</v>
      </c>
      <c r="B118" s="242"/>
      <c r="C118" s="242"/>
      <c r="D118" s="242"/>
      <c r="E118" s="242"/>
      <c r="F118" s="242"/>
      <c r="G118" s="242"/>
    </row>
    <row r="119" spans="1:9" ht="18.75" x14ac:dyDescent="0.25">
      <c r="A119" s="235" t="s">
        <v>237</v>
      </c>
      <c r="B119" s="235"/>
      <c r="C119" s="235"/>
      <c r="D119" s="235"/>
      <c r="E119" s="235"/>
      <c r="F119" s="235"/>
      <c r="G119" s="235"/>
      <c r="H119" s="51"/>
      <c r="I119" s="51"/>
    </row>
    <row r="120" spans="1:9" x14ac:dyDescent="0.25">
      <c r="G120" s="15" t="s">
        <v>3</v>
      </c>
    </row>
    <row r="121" spans="1:9" x14ac:dyDescent="0.25">
      <c r="A121" s="236" t="s">
        <v>4</v>
      </c>
      <c r="B121" s="236" t="s">
        <v>5</v>
      </c>
      <c r="C121" s="236" t="s">
        <v>116</v>
      </c>
      <c r="D121" s="236" t="s">
        <v>223</v>
      </c>
      <c r="E121" s="236" t="s">
        <v>224</v>
      </c>
      <c r="F121" s="265" t="s">
        <v>221</v>
      </c>
      <c r="G121" s="266"/>
    </row>
    <row r="122" spans="1:9" x14ac:dyDescent="0.25">
      <c r="A122" s="244"/>
      <c r="B122" s="244"/>
      <c r="C122" s="244"/>
      <c r="D122" s="244"/>
      <c r="E122" s="244"/>
      <c r="F122" s="267"/>
      <c r="G122" s="268"/>
    </row>
    <row r="123" spans="1:9" x14ac:dyDescent="0.25">
      <c r="A123" s="237"/>
      <c r="B123" s="237"/>
      <c r="C123" s="237"/>
      <c r="D123" s="237"/>
      <c r="E123" s="237"/>
      <c r="F123" s="9" t="s">
        <v>222</v>
      </c>
      <c r="G123" s="9" t="s">
        <v>231</v>
      </c>
    </row>
    <row r="124" spans="1:9" x14ac:dyDescent="0.25">
      <c r="A124" s="9" t="s">
        <v>9</v>
      </c>
      <c r="B124" s="9" t="s">
        <v>10</v>
      </c>
      <c r="C124" s="9">
        <v>1</v>
      </c>
      <c r="D124" s="9">
        <v>2</v>
      </c>
      <c r="E124" s="9">
        <v>3</v>
      </c>
      <c r="F124" s="9" t="s">
        <v>228</v>
      </c>
      <c r="G124" s="9" t="s">
        <v>229</v>
      </c>
    </row>
    <row r="125" spans="1:9" x14ac:dyDescent="0.25">
      <c r="A125" s="21"/>
      <c r="B125" s="22" t="s">
        <v>51</v>
      </c>
      <c r="C125" s="52">
        <f>C126+C211</f>
        <v>777143</v>
      </c>
      <c r="D125" s="52">
        <f>D126+D211</f>
        <v>760989</v>
      </c>
      <c r="E125" s="52">
        <f t="shared" ref="E125:G125" si="17">E126+E211</f>
        <v>781244</v>
      </c>
      <c r="F125" s="52">
        <f t="shared" si="17"/>
        <v>638671.06000000006</v>
      </c>
      <c r="G125" s="52">
        <f t="shared" si="17"/>
        <v>142572.94</v>
      </c>
      <c r="I125" s="67">
        <f>E125-D125</f>
        <v>20255</v>
      </c>
    </row>
    <row r="126" spans="1:9" x14ac:dyDescent="0.25">
      <c r="A126" s="23" t="s">
        <v>9</v>
      </c>
      <c r="B126" s="24" t="s">
        <v>13</v>
      </c>
      <c r="C126" s="42">
        <f>C127+C139</f>
        <v>692627</v>
      </c>
      <c r="D126" s="42">
        <f>D127+D139</f>
        <v>670301</v>
      </c>
      <c r="E126" s="42">
        <f>E127+E139</f>
        <v>690556</v>
      </c>
      <c r="F126" s="47">
        <f>F127+F139</f>
        <v>547983.06000000006</v>
      </c>
      <c r="G126" s="42">
        <f>G127+G139</f>
        <v>142572.94</v>
      </c>
    </row>
    <row r="127" spans="1:9" x14ac:dyDescent="0.25">
      <c r="A127" s="23" t="s">
        <v>20</v>
      </c>
      <c r="B127" s="24" t="s">
        <v>52</v>
      </c>
      <c r="C127" s="47">
        <f>C128+C129</f>
        <v>44657</v>
      </c>
      <c r="D127" s="47">
        <f t="shared" ref="D127:G127" si="18">D128+D129</f>
        <v>42579</v>
      </c>
      <c r="E127" s="47">
        <f t="shared" si="18"/>
        <v>59579</v>
      </c>
      <c r="F127" s="47">
        <f t="shared" si="18"/>
        <v>59579</v>
      </c>
      <c r="G127" s="47">
        <f t="shared" si="18"/>
        <v>0</v>
      </c>
    </row>
    <row r="128" spans="1:9" x14ac:dyDescent="0.25">
      <c r="A128" s="25">
        <v>1</v>
      </c>
      <c r="B128" s="43" t="s">
        <v>217</v>
      </c>
      <c r="C128" s="44">
        <v>14657</v>
      </c>
      <c r="D128" s="32">
        <v>17079</v>
      </c>
      <c r="E128" s="32">
        <v>17079</v>
      </c>
      <c r="F128" s="58">
        <f>E128</f>
        <v>17079</v>
      </c>
      <c r="G128" s="40"/>
    </row>
    <row r="129" spans="1:7" x14ac:dyDescent="0.25">
      <c r="A129" s="25">
        <v>2</v>
      </c>
      <c r="B129" s="43" t="s">
        <v>218</v>
      </c>
      <c r="C129" s="44">
        <v>30000</v>
      </c>
      <c r="D129" s="32">
        <v>25500</v>
      </c>
      <c r="E129" s="32">
        <f>50000*0.85</f>
        <v>42500</v>
      </c>
      <c r="F129" s="58">
        <f>E129</f>
        <v>42500</v>
      </c>
      <c r="G129" s="40"/>
    </row>
    <row r="130" spans="1:7" x14ac:dyDescent="0.25">
      <c r="A130" s="25">
        <v>1</v>
      </c>
      <c r="B130" s="26" t="s">
        <v>53</v>
      </c>
      <c r="C130" s="25"/>
      <c r="D130" s="25"/>
      <c r="E130" s="25"/>
      <c r="F130" s="58">
        <f t="shared" ref="F130:F138" si="19">D130-C130</f>
        <v>0</v>
      </c>
      <c r="G130" s="25"/>
    </row>
    <row r="131" spans="1:7" x14ac:dyDescent="0.25">
      <c r="A131" s="25"/>
      <c r="B131" s="43" t="s">
        <v>54</v>
      </c>
      <c r="C131" s="25"/>
      <c r="D131" s="25"/>
      <c r="E131" s="25"/>
      <c r="F131" s="58">
        <f t="shared" si="19"/>
        <v>0</v>
      </c>
      <c r="G131" s="25"/>
    </row>
    <row r="132" spans="1:7" x14ac:dyDescent="0.25">
      <c r="A132" s="25" t="s">
        <v>29</v>
      </c>
      <c r="B132" s="43" t="s">
        <v>55</v>
      </c>
      <c r="C132" s="25"/>
      <c r="D132" s="25"/>
      <c r="E132" s="25"/>
      <c r="F132" s="58">
        <f t="shared" si="19"/>
        <v>0</v>
      </c>
      <c r="G132" s="25"/>
    </row>
    <row r="133" spans="1:7" x14ac:dyDescent="0.25">
      <c r="A133" s="25" t="s">
        <v>29</v>
      </c>
      <c r="B133" s="43" t="s">
        <v>56</v>
      </c>
      <c r="C133" s="25"/>
      <c r="D133" s="25"/>
      <c r="E133" s="25"/>
      <c r="F133" s="58">
        <f t="shared" si="19"/>
        <v>0</v>
      </c>
      <c r="G133" s="25"/>
    </row>
    <row r="134" spans="1:7" x14ac:dyDescent="0.25">
      <c r="A134" s="25"/>
      <c r="B134" s="43" t="s">
        <v>57</v>
      </c>
      <c r="C134" s="25"/>
      <c r="D134" s="25"/>
      <c r="E134" s="25"/>
      <c r="F134" s="58">
        <f t="shared" si="19"/>
        <v>0</v>
      </c>
      <c r="G134" s="25"/>
    </row>
    <row r="135" spans="1:7" x14ac:dyDescent="0.25">
      <c r="A135" s="25" t="s">
        <v>29</v>
      </c>
      <c r="B135" s="43" t="s">
        <v>58</v>
      </c>
      <c r="C135" s="25"/>
      <c r="D135" s="25"/>
      <c r="E135" s="25"/>
      <c r="F135" s="58">
        <f t="shared" si="19"/>
        <v>0</v>
      </c>
      <c r="G135" s="25"/>
    </row>
    <row r="136" spans="1:7" x14ac:dyDescent="0.25">
      <c r="A136" s="25" t="s">
        <v>29</v>
      </c>
      <c r="B136" s="43" t="s">
        <v>59</v>
      </c>
      <c r="C136" s="25"/>
      <c r="D136" s="25"/>
      <c r="E136" s="25"/>
      <c r="F136" s="58">
        <f t="shared" si="19"/>
        <v>0</v>
      </c>
      <c r="G136" s="25"/>
    </row>
    <row r="137" spans="1:7" ht="51" x14ac:dyDescent="0.25">
      <c r="A137" s="25">
        <v>2</v>
      </c>
      <c r="B137" s="26" t="s">
        <v>60</v>
      </c>
      <c r="C137" s="25"/>
      <c r="D137" s="25"/>
      <c r="E137" s="25"/>
      <c r="F137" s="58">
        <f t="shared" si="19"/>
        <v>0</v>
      </c>
      <c r="G137" s="25"/>
    </row>
    <row r="138" spans="1:7" x14ac:dyDescent="0.25">
      <c r="A138" s="25">
        <v>3</v>
      </c>
      <c r="B138" s="26" t="s">
        <v>61</v>
      </c>
      <c r="C138" s="25"/>
      <c r="D138" s="25"/>
      <c r="E138" s="25"/>
      <c r="F138" s="58">
        <f t="shared" si="19"/>
        <v>0</v>
      </c>
      <c r="G138" s="25"/>
    </row>
    <row r="139" spans="1:7" s="19" customFormat="1" x14ac:dyDescent="0.25">
      <c r="A139" s="23" t="s">
        <v>26</v>
      </c>
      <c r="B139" s="24" t="s">
        <v>62</v>
      </c>
      <c r="C139" s="33">
        <f>C140+C153+C166+C167+C170+C180+C198+C194+C202+C203+C206</f>
        <v>647970</v>
      </c>
      <c r="D139" s="33">
        <f t="shared" ref="D139:F139" si="20">D140+D153+D166+D167+D170+D180+D198+D194+D202+D203+D206</f>
        <v>627722</v>
      </c>
      <c r="E139" s="33">
        <f>E140+E153+E166+E167+E170+E180+E198+E194+E202+E203+E206</f>
        <v>630977</v>
      </c>
      <c r="F139" s="33">
        <f t="shared" si="20"/>
        <v>488404.06</v>
      </c>
      <c r="G139" s="33">
        <f>G140+G153+G166+G167+G170+G180+G198+G194+G202+G203+G206</f>
        <v>142572.94</v>
      </c>
    </row>
    <row r="140" spans="1:7" s="19" customFormat="1" x14ac:dyDescent="0.25">
      <c r="A140" s="23">
        <v>1</v>
      </c>
      <c r="B140" s="45" t="s">
        <v>145</v>
      </c>
      <c r="C140" s="46">
        <v>26113</v>
      </c>
      <c r="D140" s="46">
        <v>21862</v>
      </c>
      <c r="E140" s="46">
        <v>21862</v>
      </c>
      <c r="F140" s="47">
        <f>SUM(F141:F152)</f>
        <v>20087</v>
      </c>
      <c r="G140" s="48">
        <f>SUM(G141:G152)</f>
        <v>1775</v>
      </c>
    </row>
    <row r="141" spans="1:7" ht="25.5" x14ac:dyDescent="0.25">
      <c r="A141" s="25"/>
      <c r="B141" s="43" t="s">
        <v>146</v>
      </c>
      <c r="C141" s="44">
        <v>8468</v>
      </c>
      <c r="D141" s="44">
        <v>10439</v>
      </c>
      <c r="E141" s="44">
        <v>10439</v>
      </c>
      <c r="F141" s="58">
        <f>E141-G141</f>
        <v>8664</v>
      </c>
      <c r="G141" s="40">
        <v>1775</v>
      </c>
    </row>
    <row r="142" spans="1:7" x14ac:dyDescent="0.25">
      <c r="A142" s="25"/>
      <c r="B142" s="43" t="s">
        <v>147</v>
      </c>
      <c r="C142" s="44">
        <v>1450</v>
      </c>
      <c r="D142" s="44">
        <v>1450</v>
      </c>
      <c r="E142" s="44">
        <v>1450</v>
      </c>
      <c r="F142" s="58">
        <f>E142-G142</f>
        <v>1450</v>
      </c>
      <c r="G142" s="40"/>
    </row>
    <row r="143" spans="1:7" x14ac:dyDescent="0.25">
      <c r="A143" s="25"/>
      <c r="B143" s="43" t="s">
        <v>148</v>
      </c>
      <c r="C143" s="44">
        <v>7500</v>
      </c>
      <c r="D143" s="44"/>
      <c r="E143" s="44"/>
      <c r="F143" s="58">
        <f t="shared" ref="F143:F152" si="21">E143-G143</f>
        <v>0</v>
      </c>
      <c r="G143" s="40"/>
    </row>
    <row r="144" spans="1:7" x14ac:dyDescent="0.25">
      <c r="A144" s="25"/>
      <c r="B144" s="43" t="s">
        <v>149</v>
      </c>
      <c r="C144" s="44">
        <v>4866</v>
      </c>
      <c r="D144" s="44">
        <v>5173</v>
      </c>
      <c r="E144" s="44">
        <v>5173</v>
      </c>
      <c r="F144" s="58">
        <f t="shared" si="21"/>
        <v>5173</v>
      </c>
      <c r="G144" s="40"/>
    </row>
    <row r="145" spans="1:7" x14ac:dyDescent="0.25">
      <c r="A145" s="25"/>
      <c r="B145" s="43" t="s">
        <v>150</v>
      </c>
      <c r="C145" s="44"/>
      <c r="D145" s="44">
        <v>620</v>
      </c>
      <c r="E145" s="44">
        <v>620</v>
      </c>
      <c r="F145" s="58">
        <f t="shared" si="21"/>
        <v>620</v>
      </c>
      <c r="G145" s="40"/>
    </row>
    <row r="146" spans="1:7" x14ac:dyDescent="0.25">
      <c r="A146" s="25"/>
      <c r="B146" s="43" t="s">
        <v>151</v>
      </c>
      <c r="C146" s="44"/>
      <c r="D146" s="44">
        <v>650</v>
      </c>
      <c r="E146" s="44">
        <v>650</v>
      </c>
      <c r="F146" s="58">
        <f t="shared" si="21"/>
        <v>650</v>
      </c>
      <c r="G146" s="40"/>
    </row>
    <row r="147" spans="1:7" x14ac:dyDescent="0.25">
      <c r="A147" s="25"/>
      <c r="B147" s="43" t="s">
        <v>152</v>
      </c>
      <c r="C147" s="44">
        <v>700</v>
      </c>
      <c r="D147" s="44">
        <v>595</v>
      </c>
      <c r="E147" s="44">
        <v>595</v>
      </c>
      <c r="F147" s="58">
        <f t="shared" si="21"/>
        <v>595</v>
      </c>
      <c r="G147" s="40"/>
    </row>
    <row r="148" spans="1:7" x14ac:dyDescent="0.25">
      <c r="A148" s="25"/>
      <c r="B148" s="43" t="s">
        <v>153</v>
      </c>
      <c r="C148" s="44">
        <v>979</v>
      </c>
      <c r="D148" s="44"/>
      <c r="E148" s="44"/>
      <c r="F148" s="58">
        <f t="shared" si="21"/>
        <v>0</v>
      </c>
      <c r="G148" s="40"/>
    </row>
    <row r="149" spans="1:7" x14ac:dyDescent="0.25">
      <c r="A149" s="25"/>
      <c r="B149" s="43" t="s">
        <v>154</v>
      </c>
      <c r="C149" s="44">
        <v>350</v>
      </c>
      <c r="D149" s="44"/>
      <c r="E149" s="44"/>
      <c r="F149" s="58">
        <f t="shared" si="21"/>
        <v>0</v>
      </c>
      <c r="G149" s="40"/>
    </row>
    <row r="150" spans="1:7" x14ac:dyDescent="0.25">
      <c r="A150" s="25"/>
      <c r="B150" s="43" t="s">
        <v>155</v>
      </c>
      <c r="C150" s="44"/>
      <c r="D150" s="44">
        <v>207</v>
      </c>
      <c r="E150" s="44">
        <v>207</v>
      </c>
      <c r="F150" s="58">
        <f t="shared" si="21"/>
        <v>207</v>
      </c>
      <c r="G150" s="40"/>
    </row>
    <row r="151" spans="1:7" ht="25.5" x14ac:dyDescent="0.25">
      <c r="A151" s="25"/>
      <c r="B151" s="43" t="s">
        <v>156</v>
      </c>
      <c r="C151" s="44">
        <v>1800</v>
      </c>
      <c r="D151" s="44">
        <v>2348</v>
      </c>
      <c r="E151" s="44">
        <v>2348</v>
      </c>
      <c r="F151" s="58">
        <f t="shared" si="21"/>
        <v>2348</v>
      </c>
      <c r="G151" s="40"/>
    </row>
    <row r="152" spans="1:7" x14ac:dyDescent="0.25">
      <c r="A152" s="25"/>
      <c r="B152" s="43" t="s">
        <v>157</v>
      </c>
      <c r="C152" s="44"/>
      <c r="D152" s="44">
        <v>380</v>
      </c>
      <c r="E152" s="44">
        <v>380</v>
      </c>
      <c r="F152" s="58">
        <f t="shared" si="21"/>
        <v>380</v>
      </c>
      <c r="G152" s="40"/>
    </row>
    <row r="153" spans="1:7" s="19" customFormat="1" x14ac:dyDescent="0.25">
      <c r="A153" s="23">
        <v>2</v>
      </c>
      <c r="B153" s="45" t="s">
        <v>158</v>
      </c>
      <c r="C153" s="46">
        <v>370565</v>
      </c>
      <c r="D153" s="46">
        <v>376820</v>
      </c>
      <c r="E153" s="46">
        <v>376820</v>
      </c>
      <c r="F153" s="47">
        <f>E153-G153</f>
        <v>376195</v>
      </c>
      <c r="G153" s="39">
        <v>625</v>
      </c>
    </row>
    <row r="154" spans="1:7" ht="25.5" x14ac:dyDescent="0.25">
      <c r="A154" s="25"/>
      <c r="B154" s="43" t="s">
        <v>159</v>
      </c>
      <c r="C154" s="44">
        <v>13608</v>
      </c>
      <c r="D154" s="44">
        <v>16095</v>
      </c>
      <c r="E154" s="44">
        <v>16095</v>
      </c>
      <c r="F154" s="58">
        <f>E154</f>
        <v>16095</v>
      </c>
      <c r="G154" s="40"/>
    </row>
    <row r="155" spans="1:7" ht="25.5" x14ac:dyDescent="0.25">
      <c r="A155" s="25"/>
      <c r="B155" s="43" t="s">
        <v>160</v>
      </c>
      <c r="C155" s="44">
        <v>7609</v>
      </c>
      <c r="D155" s="44">
        <v>7856</v>
      </c>
      <c r="E155" s="44">
        <v>7856</v>
      </c>
      <c r="F155" s="58">
        <f t="shared" ref="F155:F164" si="22">E155</f>
        <v>7856</v>
      </c>
      <c r="G155" s="40"/>
    </row>
    <row r="156" spans="1:7" x14ac:dyDescent="0.25">
      <c r="A156" s="25"/>
      <c r="B156" s="43" t="s">
        <v>161</v>
      </c>
      <c r="C156" s="44"/>
      <c r="D156" s="44"/>
      <c r="E156" s="44"/>
      <c r="F156" s="58">
        <f t="shared" si="22"/>
        <v>0</v>
      </c>
      <c r="G156" s="40"/>
    </row>
    <row r="157" spans="1:7" x14ac:dyDescent="0.25">
      <c r="A157" s="25"/>
      <c r="B157" s="43" t="s">
        <v>162</v>
      </c>
      <c r="C157" s="44">
        <v>486</v>
      </c>
      <c r="D157" s="44">
        <v>478</v>
      </c>
      <c r="E157" s="44">
        <v>478</v>
      </c>
      <c r="F157" s="58">
        <f t="shared" si="22"/>
        <v>478</v>
      </c>
      <c r="G157" s="40"/>
    </row>
    <row r="158" spans="1:7" ht="25.5" x14ac:dyDescent="0.25">
      <c r="A158" s="25"/>
      <c r="B158" s="43" t="s">
        <v>163</v>
      </c>
      <c r="C158" s="44">
        <v>7220</v>
      </c>
      <c r="D158" s="44">
        <v>6357</v>
      </c>
      <c r="E158" s="44">
        <v>6357</v>
      </c>
      <c r="F158" s="58">
        <f t="shared" si="22"/>
        <v>6357</v>
      </c>
      <c r="G158" s="40"/>
    </row>
    <row r="159" spans="1:7" ht="25.5" x14ac:dyDescent="0.25">
      <c r="A159" s="25"/>
      <c r="B159" s="43" t="s">
        <v>164</v>
      </c>
      <c r="C159" s="44">
        <v>2026</v>
      </c>
      <c r="D159" s="44">
        <v>3430</v>
      </c>
      <c r="E159" s="44">
        <v>3430</v>
      </c>
      <c r="F159" s="58">
        <f t="shared" si="22"/>
        <v>3430</v>
      </c>
      <c r="G159" s="40"/>
    </row>
    <row r="160" spans="1:7" ht="25.5" x14ac:dyDescent="0.25">
      <c r="A160" s="25"/>
      <c r="B160" s="43" t="s">
        <v>165</v>
      </c>
      <c r="C160" s="44">
        <v>296</v>
      </c>
      <c r="D160" s="44">
        <v>179</v>
      </c>
      <c r="E160" s="44">
        <v>179</v>
      </c>
      <c r="F160" s="58">
        <f t="shared" si="22"/>
        <v>179</v>
      </c>
      <c r="G160" s="40"/>
    </row>
    <row r="161" spans="1:7" ht="25.5" x14ac:dyDescent="0.25">
      <c r="A161" s="25"/>
      <c r="B161" s="43" t="s">
        <v>166</v>
      </c>
      <c r="C161" s="44">
        <v>1800</v>
      </c>
      <c r="D161" s="44">
        <v>2500</v>
      </c>
      <c r="E161" s="44">
        <v>2500</v>
      </c>
      <c r="F161" s="58">
        <f t="shared" si="22"/>
        <v>2500</v>
      </c>
      <c r="G161" s="40"/>
    </row>
    <row r="162" spans="1:7" ht="25.5" x14ac:dyDescent="0.25">
      <c r="A162" s="25"/>
      <c r="B162" s="43" t="s">
        <v>167</v>
      </c>
      <c r="C162" s="44">
        <v>849</v>
      </c>
      <c r="D162" s="44">
        <v>1123</v>
      </c>
      <c r="E162" s="44">
        <v>1123</v>
      </c>
      <c r="F162" s="58">
        <f t="shared" si="22"/>
        <v>1123</v>
      </c>
      <c r="G162" s="40"/>
    </row>
    <row r="163" spans="1:7" ht="25.5" x14ac:dyDescent="0.25">
      <c r="A163" s="25"/>
      <c r="B163" s="43" t="s">
        <v>168</v>
      </c>
      <c r="C163" s="44"/>
      <c r="D163" s="44">
        <v>0</v>
      </c>
      <c r="E163" s="44">
        <v>0</v>
      </c>
      <c r="F163" s="58">
        <f t="shared" si="22"/>
        <v>0</v>
      </c>
      <c r="G163" s="40"/>
    </row>
    <row r="164" spans="1:7" ht="25.5" x14ac:dyDescent="0.25">
      <c r="A164" s="25"/>
      <c r="B164" s="43" t="s">
        <v>169</v>
      </c>
      <c r="C164" s="44"/>
      <c r="D164" s="44">
        <v>2291</v>
      </c>
      <c r="E164" s="44">
        <v>2291</v>
      </c>
      <c r="F164" s="58">
        <f t="shared" si="22"/>
        <v>2291</v>
      </c>
      <c r="G164" s="40"/>
    </row>
    <row r="165" spans="1:7" x14ac:dyDescent="0.25">
      <c r="A165" s="25"/>
      <c r="B165" s="43" t="s">
        <v>170</v>
      </c>
      <c r="C165" s="44">
        <v>625</v>
      </c>
      <c r="D165" s="44">
        <v>625</v>
      </c>
      <c r="E165" s="44">
        <v>625</v>
      </c>
      <c r="F165" s="58"/>
      <c r="G165" s="40">
        <v>625</v>
      </c>
    </row>
    <row r="166" spans="1:7" s="19" customFormat="1" x14ac:dyDescent="0.25">
      <c r="A166" s="23">
        <v>3</v>
      </c>
      <c r="B166" s="45" t="s">
        <v>171</v>
      </c>
      <c r="C166" s="46">
        <v>24954</v>
      </c>
      <c r="D166" s="46"/>
      <c r="E166" s="46"/>
      <c r="F166" s="47"/>
      <c r="G166" s="39"/>
    </row>
    <row r="167" spans="1:7" s="19" customFormat="1" ht="25.5" x14ac:dyDescent="0.25">
      <c r="A167" s="23">
        <v>4</v>
      </c>
      <c r="B167" s="45" t="s">
        <v>172</v>
      </c>
      <c r="C167" s="46">
        <v>5289</v>
      </c>
      <c r="D167" s="46">
        <v>6782</v>
      </c>
      <c r="E167" s="46">
        <v>6782</v>
      </c>
      <c r="F167" s="47">
        <f>E167-G167</f>
        <v>6142</v>
      </c>
      <c r="G167" s="39">
        <f>G168</f>
        <v>640</v>
      </c>
    </row>
    <row r="168" spans="1:7" ht="25.5" x14ac:dyDescent="0.25">
      <c r="A168" s="25"/>
      <c r="B168" s="43" t="s">
        <v>173</v>
      </c>
      <c r="C168" s="44"/>
      <c r="D168" s="44">
        <v>640</v>
      </c>
      <c r="E168" s="44">
        <v>640</v>
      </c>
      <c r="F168" s="58"/>
      <c r="G168" s="40">
        <f t="shared" ref="G168:G169" si="23">E168-C168</f>
        <v>640</v>
      </c>
    </row>
    <row r="169" spans="1:7" ht="25.5" x14ac:dyDescent="0.25">
      <c r="A169" s="25"/>
      <c r="B169" s="43" t="s">
        <v>165</v>
      </c>
      <c r="C169" s="44"/>
      <c r="D169" s="44"/>
      <c r="E169" s="44"/>
      <c r="F169" s="58">
        <f t="shared" ref="F169" si="24">D169-C169</f>
        <v>0</v>
      </c>
      <c r="G169" s="40">
        <f t="shared" si="23"/>
        <v>0</v>
      </c>
    </row>
    <row r="170" spans="1:7" s="19" customFormat="1" x14ac:dyDescent="0.25">
      <c r="A170" s="23">
        <v>5</v>
      </c>
      <c r="B170" s="45" t="s">
        <v>174</v>
      </c>
      <c r="C170" s="46">
        <v>29021</v>
      </c>
      <c r="D170" s="46">
        <v>28428</v>
      </c>
      <c r="E170" s="46">
        <v>28428</v>
      </c>
      <c r="F170" s="47">
        <f>E170-G170</f>
        <v>21724.36</v>
      </c>
      <c r="G170" s="46">
        <f>SUM(G171:G179)</f>
        <v>6703.64</v>
      </c>
    </row>
    <row r="171" spans="1:7" x14ac:dyDescent="0.25">
      <c r="A171" s="25"/>
      <c r="B171" s="43" t="s">
        <v>175</v>
      </c>
      <c r="C171" s="44">
        <v>4860</v>
      </c>
      <c r="D171" s="44">
        <v>5199</v>
      </c>
      <c r="E171" s="44">
        <v>5199</v>
      </c>
      <c r="F171" s="55"/>
      <c r="G171" s="53">
        <f>E171</f>
        <v>5199</v>
      </c>
    </row>
    <row r="172" spans="1:7" x14ac:dyDescent="0.25">
      <c r="A172" s="25"/>
      <c r="B172" s="43" t="s">
        <v>176</v>
      </c>
      <c r="C172" s="44">
        <v>162</v>
      </c>
      <c r="D172" s="44">
        <v>407</v>
      </c>
      <c r="E172" s="44">
        <v>407</v>
      </c>
      <c r="F172" s="58">
        <f t="shared" ref="F172:F173" si="25">E172</f>
        <v>407</v>
      </c>
      <c r="G172" s="40"/>
    </row>
    <row r="173" spans="1:7" x14ac:dyDescent="0.25">
      <c r="A173" s="25"/>
      <c r="B173" s="43" t="s">
        <v>177</v>
      </c>
      <c r="C173" s="44"/>
      <c r="D173" s="44"/>
      <c r="E173" s="44"/>
      <c r="F173" s="58">
        <f t="shared" si="25"/>
        <v>0</v>
      </c>
      <c r="G173" s="40"/>
    </row>
    <row r="174" spans="1:7" x14ac:dyDescent="0.25">
      <c r="A174" s="25"/>
      <c r="B174" s="43" t="s">
        <v>178</v>
      </c>
      <c r="C174" s="44">
        <v>656</v>
      </c>
      <c r="D174" s="44">
        <v>593</v>
      </c>
      <c r="E174" s="44">
        <v>593</v>
      </c>
      <c r="F174" s="55"/>
      <c r="G174" s="53">
        <f>E174</f>
        <v>593</v>
      </c>
    </row>
    <row r="175" spans="1:7" x14ac:dyDescent="0.25">
      <c r="A175" s="25"/>
      <c r="B175" s="43" t="s">
        <v>179</v>
      </c>
      <c r="C175" s="44">
        <v>11315</v>
      </c>
      <c r="D175" s="44">
        <v>11834</v>
      </c>
      <c r="E175" s="44">
        <v>11834</v>
      </c>
      <c r="F175" s="58">
        <f t="shared" ref="F175:F177" si="26">E175</f>
        <v>11834</v>
      </c>
      <c r="G175" s="40"/>
    </row>
    <row r="176" spans="1:7" x14ac:dyDescent="0.25">
      <c r="A176" s="25"/>
      <c r="B176" s="43" t="s">
        <v>180</v>
      </c>
      <c r="C176" s="44">
        <v>2545</v>
      </c>
      <c r="D176" s="44"/>
      <c r="E176" s="44"/>
      <c r="F176" s="58">
        <f t="shared" si="26"/>
        <v>0</v>
      </c>
      <c r="G176" s="40"/>
    </row>
    <row r="177" spans="1:9" x14ac:dyDescent="0.25">
      <c r="A177" s="25"/>
      <c r="B177" s="43" t="s">
        <v>181</v>
      </c>
      <c r="C177" s="44">
        <v>4151</v>
      </c>
      <c r="D177" s="44">
        <v>4515</v>
      </c>
      <c r="E177" s="44">
        <v>4515</v>
      </c>
      <c r="F177" s="58">
        <f t="shared" si="26"/>
        <v>4515</v>
      </c>
      <c r="G177" s="40"/>
    </row>
    <row r="178" spans="1:9" x14ac:dyDescent="0.25">
      <c r="A178" s="25"/>
      <c r="B178" s="43" t="s">
        <v>182</v>
      </c>
      <c r="C178" s="44">
        <v>421</v>
      </c>
      <c r="D178" s="44">
        <v>450</v>
      </c>
      <c r="E178" s="44">
        <v>450</v>
      </c>
      <c r="F178" s="55"/>
      <c r="G178" s="53">
        <f>E178</f>
        <v>450</v>
      </c>
    </row>
    <row r="179" spans="1:9" x14ac:dyDescent="0.25">
      <c r="A179" s="25"/>
      <c r="B179" s="57" t="s">
        <v>236</v>
      </c>
      <c r="C179" s="44"/>
      <c r="D179" s="44"/>
      <c r="E179" s="44"/>
      <c r="F179" s="60">
        <f>F170-F171-F172-F173-F174-F175-F176-F177-F178</f>
        <v>4968.3600000000006</v>
      </c>
      <c r="G179" s="58">
        <v>461.64</v>
      </c>
    </row>
    <row r="180" spans="1:9" s="19" customFormat="1" x14ac:dyDescent="0.25">
      <c r="A180" s="23">
        <v>6</v>
      </c>
      <c r="B180" s="45" t="s">
        <v>183</v>
      </c>
      <c r="C180" s="46">
        <v>167098</v>
      </c>
      <c r="D180" s="46">
        <v>168136</v>
      </c>
      <c r="E180" s="46">
        <v>168136</v>
      </c>
      <c r="F180" s="47">
        <f>F181+F182+F185+F189+F190+F191+F192+F193</f>
        <v>43168.7</v>
      </c>
      <c r="G180" s="47">
        <f>G181+G182+G185+G189+G190+G191+G192+G193</f>
        <v>124967.3</v>
      </c>
    </row>
    <row r="181" spans="1:9" s="19" customFormat="1" x14ac:dyDescent="0.25">
      <c r="A181" s="23" t="s">
        <v>184</v>
      </c>
      <c r="B181" s="45" t="s">
        <v>185</v>
      </c>
      <c r="C181" s="46">
        <v>9184</v>
      </c>
      <c r="D181" s="46">
        <v>8548</v>
      </c>
      <c r="E181" s="46">
        <v>8548</v>
      </c>
      <c r="F181" s="47">
        <f>E181+800</f>
        <v>9348</v>
      </c>
      <c r="G181" s="39"/>
      <c r="I181" s="54"/>
    </row>
    <row r="182" spans="1:9" s="19" customFormat="1" x14ac:dyDescent="0.25">
      <c r="A182" s="23" t="s">
        <v>186</v>
      </c>
      <c r="B182" s="45" t="s">
        <v>187</v>
      </c>
      <c r="C182" s="46">
        <v>31056</v>
      </c>
      <c r="D182" s="46">
        <v>28976</v>
      </c>
      <c r="E182" s="46">
        <v>28976</v>
      </c>
      <c r="F182" s="47">
        <f>E182-800</f>
        <v>28176</v>
      </c>
      <c r="G182" s="39"/>
      <c r="I182" s="54">
        <f>F181+F182+F185</f>
        <v>42296.7</v>
      </c>
    </row>
    <row r="183" spans="1:9" x14ac:dyDescent="0.25">
      <c r="A183" s="25"/>
      <c r="B183" s="43" t="s">
        <v>188</v>
      </c>
      <c r="C183" s="44">
        <v>250</v>
      </c>
      <c r="D183" s="44">
        <v>267</v>
      </c>
      <c r="E183" s="44">
        <v>267</v>
      </c>
      <c r="F183" s="58">
        <f>E183</f>
        <v>267</v>
      </c>
      <c r="G183" s="40"/>
    </row>
    <row r="184" spans="1:9" ht="25.5" x14ac:dyDescent="0.25">
      <c r="A184" s="25"/>
      <c r="B184" s="43" t="s">
        <v>189</v>
      </c>
      <c r="C184" s="44">
        <v>26</v>
      </c>
      <c r="D184" s="44">
        <v>26</v>
      </c>
      <c r="E184" s="44">
        <v>26</v>
      </c>
      <c r="F184" s="58">
        <f>E184</f>
        <v>26</v>
      </c>
      <c r="G184" s="40"/>
    </row>
    <row r="185" spans="1:9" s="19" customFormat="1" x14ac:dyDescent="0.25">
      <c r="A185" s="23" t="s">
        <v>190</v>
      </c>
      <c r="B185" s="45" t="s">
        <v>191</v>
      </c>
      <c r="C185" s="46">
        <v>5360</v>
      </c>
      <c r="D185" s="46">
        <v>5067</v>
      </c>
      <c r="E185" s="46">
        <v>5067</v>
      </c>
      <c r="F185" s="47">
        <f>E185-G185</f>
        <v>4772.7</v>
      </c>
      <c r="G185" s="46">
        <f>SUM(G186:G188)</f>
        <v>294.3</v>
      </c>
    </row>
    <row r="186" spans="1:9" ht="25.5" x14ac:dyDescent="0.25">
      <c r="A186" s="25"/>
      <c r="B186" s="43" t="s">
        <v>192</v>
      </c>
      <c r="C186" s="44">
        <v>50</v>
      </c>
      <c r="D186" s="44">
        <v>50</v>
      </c>
      <c r="E186" s="44">
        <v>50</v>
      </c>
      <c r="F186" s="58">
        <f>E186</f>
        <v>50</v>
      </c>
      <c r="G186" s="40">
        <f t="shared" ref="G186" si="27">E186-C186</f>
        <v>0</v>
      </c>
    </row>
    <row r="187" spans="1:9" x14ac:dyDescent="0.25">
      <c r="A187" s="25"/>
      <c r="B187" s="43" t="s">
        <v>193</v>
      </c>
      <c r="C187" s="44">
        <v>200</v>
      </c>
      <c r="D187" s="44">
        <v>400</v>
      </c>
      <c r="E187" s="44">
        <v>400</v>
      </c>
      <c r="F187" s="58">
        <f>E187-G187</f>
        <v>105.69999999999999</v>
      </c>
      <c r="G187" s="44">
        <v>294.3</v>
      </c>
    </row>
    <row r="188" spans="1:9" ht="38.25" x14ac:dyDescent="0.25">
      <c r="A188" s="25"/>
      <c r="B188" s="43" t="s">
        <v>194</v>
      </c>
      <c r="C188" s="44">
        <v>162</v>
      </c>
      <c r="D188" s="44">
        <v>162</v>
      </c>
      <c r="E188" s="44">
        <v>162</v>
      </c>
      <c r="F188" s="58">
        <f>E188</f>
        <v>162</v>
      </c>
      <c r="G188" s="40">
        <f t="shared" ref="G188" si="28">E188-C188</f>
        <v>0</v>
      </c>
    </row>
    <row r="189" spans="1:9" s="19" customFormat="1" x14ac:dyDescent="0.25">
      <c r="A189" s="23" t="s">
        <v>195</v>
      </c>
      <c r="B189" s="45" t="s">
        <v>196</v>
      </c>
      <c r="C189" s="46">
        <v>119810</v>
      </c>
      <c r="D189" s="46">
        <v>122126</v>
      </c>
      <c r="E189" s="46">
        <v>122126</v>
      </c>
      <c r="F189" s="47"/>
      <c r="G189" s="33">
        <f>E189</f>
        <v>122126</v>
      </c>
    </row>
    <row r="190" spans="1:9" s="19" customFormat="1" ht="25.5" x14ac:dyDescent="0.25">
      <c r="A190" s="23" t="s">
        <v>197</v>
      </c>
      <c r="B190" s="45" t="s">
        <v>198</v>
      </c>
      <c r="C190" s="46">
        <v>888</v>
      </c>
      <c r="D190" s="46">
        <v>872</v>
      </c>
      <c r="E190" s="46">
        <v>872</v>
      </c>
      <c r="F190" s="47">
        <v>872</v>
      </c>
      <c r="G190" s="33"/>
    </row>
    <row r="191" spans="1:9" s="19" customFormat="1" x14ac:dyDescent="0.25">
      <c r="A191" s="23" t="s">
        <v>199</v>
      </c>
      <c r="B191" s="45" t="s">
        <v>200</v>
      </c>
      <c r="C191" s="46"/>
      <c r="D191" s="46"/>
      <c r="E191" s="46"/>
      <c r="F191" s="47"/>
      <c r="G191" s="33"/>
    </row>
    <row r="192" spans="1:9" s="19" customFormat="1" ht="25.5" x14ac:dyDescent="0.25">
      <c r="A192" s="23" t="s">
        <v>201</v>
      </c>
      <c r="B192" s="45" t="s">
        <v>202</v>
      </c>
      <c r="C192" s="46">
        <v>800</v>
      </c>
      <c r="D192" s="46">
        <v>0</v>
      </c>
      <c r="E192" s="46">
        <v>0</v>
      </c>
      <c r="F192" s="47"/>
      <c r="G192" s="33">
        <v>0</v>
      </c>
    </row>
    <row r="193" spans="1:7" s="19" customFormat="1" x14ac:dyDescent="0.25">
      <c r="A193" s="23" t="s">
        <v>203</v>
      </c>
      <c r="B193" s="45" t="s">
        <v>204</v>
      </c>
      <c r="C193" s="46"/>
      <c r="D193" s="46">
        <v>2547</v>
      </c>
      <c r="E193" s="46">
        <v>2547</v>
      </c>
      <c r="F193" s="47"/>
      <c r="G193" s="33">
        <v>2547</v>
      </c>
    </row>
    <row r="194" spans="1:7" s="19" customFormat="1" x14ac:dyDescent="0.25">
      <c r="A194" s="23">
        <v>7</v>
      </c>
      <c r="B194" s="45" t="s">
        <v>205</v>
      </c>
      <c r="C194" s="46">
        <v>2449</v>
      </c>
      <c r="D194" s="46">
        <v>2246</v>
      </c>
      <c r="E194" s="46">
        <v>2246</v>
      </c>
      <c r="F194" s="47">
        <f>E194</f>
        <v>2246</v>
      </c>
      <c r="G194" s="39"/>
    </row>
    <row r="195" spans="1:7" x14ac:dyDescent="0.25">
      <c r="A195" s="25"/>
      <c r="B195" s="43" t="s">
        <v>206</v>
      </c>
      <c r="C195" s="44">
        <v>120</v>
      </c>
      <c r="D195" s="44">
        <v>45</v>
      </c>
      <c r="E195" s="44">
        <v>45</v>
      </c>
      <c r="F195" s="58">
        <f t="shared" ref="F195:F197" si="29">E195</f>
        <v>45</v>
      </c>
      <c r="G195" s="40"/>
    </row>
    <row r="196" spans="1:7" x14ac:dyDescent="0.25">
      <c r="A196" s="25"/>
      <c r="B196" s="43" t="s">
        <v>207</v>
      </c>
      <c r="C196" s="44">
        <v>860</v>
      </c>
      <c r="D196" s="44">
        <v>820</v>
      </c>
      <c r="E196" s="44">
        <v>820</v>
      </c>
      <c r="F196" s="58">
        <f t="shared" si="29"/>
        <v>820</v>
      </c>
      <c r="G196" s="40"/>
    </row>
    <row r="197" spans="1:7" x14ac:dyDescent="0.25">
      <c r="A197" s="25"/>
      <c r="B197" s="43" t="s">
        <v>208</v>
      </c>
      <c r="C197" s="44">
        <v>110</v>
      </c>
      <c r="D197" s="44">
        <v>14</v>
      </c>
      <c r="E197" s="44">
        <v>14</v>
      </c>
      <c r="F197" s="58">
        <f t="shared" si="29"/>
        <v>14</v>
      </c>
      <c r="G197" s="40"/>
    </row>
    <row r="198" spans="1:7" s="19" customFormat="1" x14ac:dyDescent="0.25">
      <c r="A198" s="23">
        <v>8</v>
      </c>
      <c r="B198" s="45" t="s">
        <v>209</v>
      </c>
      <c r="C198" s="46">
        <v>8717</v>
      </c>
      <c r="D198" s="46">
        <v>9269</v>
      </c>
      <c r="E198" s="46">
        <v>9269</v>
      </c>
      <c r="F198" s="47">
        <f>E198-G198</f>
        <v>4029</v>
      </c>
      <c r="G198" s="33">
        <f>G200</f>
        <v>5240</v>
      </c>
    </row>
    <row r="199" spans="1:7" x14ac:dyDescent="0.25">
      <c r="A199" s="25"/>
      <c r="B199" s="43" t="s">
        <v>210</v>
      </c>
      <c r="C199" s="44"/>
      <c r="D199" s="44"/>
      <c r="E199" s="44"/>
      <c r="F199" s="58"/>
      <c r="G199" s="32"/>
    </row>
    <row r="200" spans="1:7" x14ac:dyDescent="0.25">
      <c r="A200" s="25"/>
      <c r="B200" s="43" t="s">
        <v>211</v>
      </c>
      <c r="C200" s="44">
        <v>5777</v>
      </c>
      <c r="D200" s="44">
        <v>5759</v>
      </c>
      <c r="E200" s="44">
        <v>5759</v>
      </c>
      <c r="F200" s="58">
        <f>E200-G200</f>
        <v>519</v>
      </c>
      <c r="G200" s="32">
        <v>5240</v>
      </c>
    </row>
    <row r="201" spans="1:7" ht="25.5" x14ac:dyDescent="0.25">
      <c r="A201" s="25"/>
      <c r="B201" s="43" t="s">
        <v>212</v>
      </c>
      <c r="C201" s="44">
        <v>220</v>
      </c>
      <c r="D201" s="44">
        <v>350</v>
      </c>
      <c r="E201" s="44">
        <v>350</v>
      </c>
      <c r="F201" s="58">
        <v>350</v>
      </c>
      <c r="G201" s="32"/>
    </row>
    <row r="202" spans="1:7" s="19" customFormat="1" x14ac:dyDescent="0.25">
      <c r="A202" s="23">
        <v>9</v>
      </c>
      <c r="B202" s="45" t="s">
        <v>213</v>
      </c>
      <c r="C202" s="46">
        <v>1059</v>
      </c>
      <c r="D202" s="46">
        <v>1035</v>
      </c>
      <c r="E202" s="46">
        <v>1035</v>
      </c>
      <c r="F202" s="47">
        <f>E202</f>
        <v>1035</v>
      </c>
      <c r="G202" s="33"/>
    </row>
    <row r="203" spans="1:7" s="19" customFormat="1" ht="25.5" x14ac:dyDescent="0.25">
      <c r="A203" s="23">
        <v>10</v>
      </c>
      <c r="B203" s="45" t="s">
        <v>214</v>
      </c>
      <c r="C203" s="46">
        <v>12705</v>
      </c>
      <c r="D203" s="46">
        <v>13144</v>
      </c>
      <c r="E203" s="46">
        <v>13144</v>
      </c>
      <c r="F203" s="47">
        <f>F204</f>
        <v>10522</v>
      </c>
      <c r="G203" s="33">
        <f>G205</f>
        <v>2622</v>
      </c>
    </row>
    <row r="204" spans="1:7" x14ac:dyDescent="0.25">
      <c r="A204" s="25"/>
      <c r="B204" s="43" t="s">
        <v>215</v>
      </c>
      <c r="C204" s="44">
        <v>10116</v>
      </c>
      <c r="D204" s="44">
        <v>10522</v>
      </c>
      <c r="E204" s="44">
        <v>10522</v>
      </c>
      <c r="F204" s="58">
        <f>E204</f>
        <v>10522</v>
      </c>
      <c r="G204" s="32"/>
    </row>
    <row r="205" spans="1:7" x14ac:dyDescent="0.25">
      <c r="A205" s="25"/>
      <c r="B205" s="43" t="s">
        <v>216</v>
      </c>
      <c r="C205" s="44">
        <v>2589</v>
      </c>
      <c r="D205" s="44">
        <v>2622</v>
      </c>
      <c r="E205" s="44">
        <v>2622</v>
      </c>
      <c r="F205" s="58"/>
      <c r="G205" s="32">
        <v>2622</v>
      </c>
    </row>
    <row r="206" spans="1:7" x14ac:dyDescent="0.25">
      <c r="A206" s="23">
        <v>11</v>
      </c>
      <c r="B206" s="24" t="s">
        <v>240</v>
      </c>
      <c r="C206" s="44"/>
      <c r="D206" s="44"/>
      <c r="E206" s="36">
        <v>3255</v>
      </c>
      <c r="F206" s="39">
        <v>3255</v>
      </c>
      <c r="G206" s="32"/>
    </row>
    <row r="207" spans="1:7" ht="25.5" x14ac:dyDescent="0.25">
      <c r="A207" s="23" t="s">
        <v>36</v>
      </c>
      <c r="B207" s="24" t="s">
        <v>63</v>
      </c>
      <c r="C207" s="25"/>
      <c r="D207" s="25"/>
      <c r="E207" s="25"/>
      <c r="F207" s="58">
        <f t="shared" ref="F207:F210" si="30">D207-C207</f>
        <v>0</v>
      </c>
      <c r="G207" s="40">
        <f>E207-C207</f>
        <v>0</v>
      </c>
    </row>
    <row r="208" spans="1:7" x14ac:dyDescent="0.25">
      <c r="A208" s="23" t="s">
        <v>64</v>
      </c>
      <c r="B208" s="24" t="s">
        <v>65</v>
      </c>
      <c r="C208" s="25"/>
      <c r="D208" s="25"/>
      <c r="E208" s="25"/>
      <c r="F208" s="58">
        <f t="shared" si="30"/>
        <v>0</v>
      </c>
      <c r="G208" s="40">
        <f>E208-C208</f>
        <v>0</v>
      </c>
    </row>
    <row r="209" spans="1:7" x14ac:dyDescent="0.25">
      <c r="A209" s="23" t="s">
        <v>66</v>
      </c>
      <c r="B209" s="24" t="s">
        <v>67</v>
      </c>
      <c r="C209" s="25"/>
      <c r="D209" s="25"/>
      <c r="E209" s="25"/>
      <c r="F209" s="58">
        <f t="shared" si="30"/>
        <v>0</v>
      </c>
      <c r="G209" s="40">
        <f>E209-C209</f>
        <v>0</v>
      </c>
    </row>
    <row r="210" spans="1:7" x14ac:dyDescent="0.25">
      <c r="A210" s="23" t="s">
        <v>239</v>
      </c>
      <c r="B210" s="24" t="s">
        <v>69</v>
      </c>
      <c r="C210" s="25"/>
      <c r="D210" s="25"/>
      <c r="E210" s="25"/>
      <c r="F210" s="58">
        <f t="shared" si="30"/>
        <v>0</v>
      </c>
      <c r="G210" s="40">
        <f>E210-C210</f>
        <v>0</v>
      </c>
    </row>
    <row r="211" spans="1:7" x14ac:dyDescent="0.25">
      <c r="A211" s="23" t="s">
        <v>10</v>
      </c>
      <c r="B211" s="24" t="s">
        <v>70</v>
      </c>
      <c r="C211" s="47">
        <f>C212+C215</f>
        <v>84516</v>
      </c>
      <c r="D211" s="47">
        <f>D212+D215</f>
        <v>90688</v>
      </c>
      <c r="E211" s="47">
        <f>E212+E215</f>
        <v>90688</v>
      </c>
      <c r="F211" s="47">
        <f>F212</f>
        <v>90688</v>
      </c>
      <c r="G211" s="39"/>
    </row>
    <row r="212" spans="1:7" x14ac:dyDescent="0.25">
      <c r="A212" s="23" t="s">
        <v>20</v>
      </c>
      <c r="B212" s="24" t="s">
        <v>71</v>
      </c>
      <c r="C212" s="46">
        <v>84516</v>
      </c>
      <c r="D212" s="46">
        <f>SUM(D213:D214)</f>
        <v>90688</v>
      </c>
      <c r="E212" s="46">
        <f t="shared" ref="E212:F212" si="31">SUM(E213:E214)</f>
        <v>90688</v>
      </c>
      <c r="F212" s="46">
        <f t="shared" si="31"/>
        <v>90688</v>
      </c>
      <c r="G212" s="39"/>
    </row>
    <row r="213" spans="1:7" x14ac:dyDescent="0.25">
      <c r="A213" s="25">
        <v>1</v>
      </c>
      <c r="B213" s="43" t="s">
        <v>219</v>
      </c>
      <c r="C213" s="44">
        <v>58016</v>
      </c>
      <c r="D213" s="44">
        <v>44088</v>
      </c>
      <c r="E213" s="44">
        <v>44088</v>
      </c>
      <c r="F213" s="44">
        <v>44088</v>
      </c>
      <c r="G213" s="40"/>
    </row>
    <row r="214" spans="1:7" x14ac:dyDescent="0.25">
      <c r="A214" s="25">
        <v>2</v>
      </c>
      <c r="B214" s="43" t="s">
        <v>220</v>
      </c>
      <c r="C214" s="44">
        <v>26500</v>
      </c>
      <c r="D214" s="44">
        <v>46600</v>
      </c>
      <c r="E214" s="44">
        <v>46600</v>
      </c>
      <c r="F214" s="58">
        <f>E214</f>
        <v>46600</v>
      </c>
      <c r="G214" s="40"/>
    </row>
    <row r="215" spans="1:7" x14ac:dyDescent="0.25">
      <c r="A215" s="23" t="s">
        <v>26</v>
      </c>
      <c r="B215" s="24" t="s">
        <v>72</v>
      </c>
      <c r="C215" s="25"/>
      <c r="D215" s="25"/>
      <c r="E215" s="25"/>
      <c r="F215" s="58"/>
      <c r="G215" s="40">
        <f>E215-C215</f>
        <v>0</v>
      </c>
    </row>
    <row r="216" spans="1:7" x14ac:dyDescent="0.25">
      <c r="A216" s="25"/>
      <c r="B216" s="26" t="s">
        <v>73</v>
      </c>
      <c r="C216" s="25"/>
      <c r="D216" s="25"/>
      <c r="E216" s="25"/>
      <c r="F216" s="58"/>
      <c r="G216" s="40">
        <f>E216-C216</f>
        <v>0</v>
      </c>
    </row>
    <row r="217" spans="1:7" x14ac:dyDescent="0.25">
      <c r="A217" s="29" t="s">
        <v>16</v>
      </c>
      <c r="B217" s="30" t="s">
        <v>74</v>
      </c>
      <c r="C217" s="31"/>
      <c r="D217" s="31"/>
      <c r="E217" s="31"/>
      <c r="F217" s="61"/>
      <c r="G217" s="41">
        <f>E217-C217</f>
        <v>0</v>
      </c>
    </row>
  </sheetData>
  <mergeCells count="16">
    <mergeCell ref="A3:G3"/>
    <mergeCell ref="A4:G4"/>
    <mergeCell ref="A6:A8"/>
    <mergeCell ref="B6:B8"/>
    <mergeCell ref="C6:C8"/>
    <mergeCell ref="D6:D8"/>
    <mergeCell ref="E6:E8"/>
    <mergeCell ref="F6:G7"/>
    <mergeCell ref="A118:G118"/>
    <mergeCell ref="A119:G119"/>
    <mergeCell ref="A121:A123"/>
    <mergeCell ref="B121:B123"/>
    <mergeCell ref="C121:C123"/>
    <mergeCell ref="D121:D123"/>
    <mergeCell ref="E121:E123"/>
    <mergeCell ref="F121:G122"/>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15 DT</vt:lpstr>
      <vt:lpstr>16 DT</vt:lpstr>
      <vt:lpstr>17 DT</vt:lpstr>
      <vt:lpstr>Thu T</vt:lpstr>
      <vt:lpstr>Chi T</vt:lpstr>
      <vt:lpstr>MAU 18DT</vt:lpstr>
      <vt:lpstr>CCTL</vt:lpstr>
      <vt:lpstr>'16 DT'!chuong_phuluc_16</vt:lpstr>
      <vt:lpstr>'16 DT'!chuong_phuluc_16_name</vt:lpstr>
      <vt:lpstr>'17 DT'!chuong_phuluc_17</vt:lpstr>
      <vt:lpstr>'17 DT'!chuong_phuluc_17_name</vt:lpstr>
      <vt:lpstr>'MAU 18DT'!chuong_phuluc_18</vt:lpstr>
      <vt:lpstr>'MAU 18DT'!chuong_phuluc_18_name</vt:lpstr>
      <vt:lpstr>'15 DT'!Print_Area</vt:lpstr>
      <vt:lpstr>'17 DT'!Print_Titles</vt:lpstr>
    </vt:vector>
  </TitlesOfParts>
  <Company>minhtuan6990@gmail.com / 01686898975</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Administrator</cp:lastModifiedBy>
  <cp:lastPrinted>2025-12-30T01:36:10Z</cp:lastPrinted>
  <dcterms:created xsi:type="dcterms:W3CDTF">2018-11-25T09:07:54Z</dcterms:created>
  <dcterms:modified xsi:type="dcterms:W3CDTF">2026-01-07T08:06:57Z</dcterms:modified>
</cp:coreProperties>
</file>